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UCAMARAS 2023\Reporte Regional 2023\Marzo\"/>
    </mc:Choice>
  </mc:AlternateContent>
  <bookViews>
    <workbookView xWindow="0" yWindow="0" windowWidth="20490" windowHeight="7755" tabRatio="784" activeTab="1"/>
  </bookViews>
  <sheets>
    <sheet name="Perucámaras" sheetId="11" r:id="rId1"/>
    <sheet name="SUR" sheetId="12" r:id="rId2"/>
    <sheet name="Arequipa" sheetId="13" r:id="rId3"/>
    <sheet name="Cusco" sheetId="19" r:id="rId4"/>
    <sheet name="Madre de Dios" sheetId="20" r:id="rId5"/>
    <sheet name="Moquegua" sheetId="21" r:id="rId6"/>
    <sheet name="Puno" sheetId="22" r:id="rId7"/>
    <sheet name="Tacna" sheetId="23" r:id="rId8"/>
    <sheet name="Hoja1" sheetId="24" state="hidden" r:id="rId9"/>
    <sheet name="Sheet1" sheetId="10" state="hidden" r:id="rId10"/>
  </sheets>
  <calcPr calcId="191028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3" l="1"/>
  <c r="C44" i="13"/>
  <c r="D44" i="13"/>
  <c r="E44" i="13"/>
  <c r="B45" i="13"/>
  <c r="C45" i="13"/>
  <c r="D45" i="13"/>
  <c r="E45" i="13"/>
  <c r="B46" i="13"/>
  <c r="C46" i="13"/>
  <c r="D46" i="13"/>
  <c r="E46" i="13"/>
  <c r="B47" i="13"/>
  <c r="C47" i="13"/>
  <c r="D47" i="13"/>
  <c r="B48" i="13"/>
  <c r="C48" i="13"/>
  <c r="D48" i="13"/>
  <c r="E48" i="13"/>
  <c r="B49" i="13"/>
  <c r="C49" i="13"/>
  <c r="D49" i="13"/>
  <c r="E49" i="13"/>
  <c r="B50" i="13"/>
  <c r="C50" i="13"/>
  <c r="D50" i="13"/>
  <c r="E50" i="13"/>
  <c r="B51" i="13"/>
  <c r="C51" i="13"/>
  <c r="D51" i="13"/>
  <c r="E51" i="13"/>
  <c r="B52" i="13"/>
  <c r="C52" i="13"/>
  <c r="D52" i="13"/>
  <c r="E52" i="13"/>
  <c r="B53" i="13"/>
  <c r="C53" i="13"/>
  <c r="D53" i="13"/>
  <c r="E53" i="13"/>
  <c r="B54" i="13"/>
  <c r="C54" i="13"/>
  <c r="D54" i="13"/>
  <c r="E54" i="13"/>
  <c r="E43" i="13"/>
  <c r="D43" i="13"/>
  <c r="C43" i="13"/>
  <c r="B43" i="13"/>
  <c r="G53" i="12"/>
  <c r="D38" i="13"/>
  <c r="C49" i="12"/>
  <c r="D26" i="19"/>
  <c r="D27" i="19"/>
  <c r="D28" i="19"/>
  <c r="D29" i="19"/>
  <c r="D30" i="19"/>
  <c r="D31" i="19"/>
  <c r="D32" i="19"/>
  <c r="D33" i="19"/>
  <c r="D34" i="19"/>
  <c r="D35" i="19"/>
  <c r="D36" i="19"/>
  <c r="D37" i="19"/>
  <c r="D26" i="20"/>
  <c r="D27" i="20"/>
  <c r="D28" i="20"/>
  <c r="D29" i="20"/>
  <c r="D30" i="20"/>
  <c r="D31" i="20"/>
  <c r="D32" i="20"/>
  <c r="D33" i="20"/>
  <c r="D34" i="20"/>
  <c r="D35" i="20"/>
  <c r="D36" i="20"/>
  <c r="D37" i="20"/>
  <c r="D26" i="21"/>
  <c r="D27" i="21"/>
  <c r="D28" i="21"/>
  <c r="D29" i="21"/>
  <c r="D30" i="21"/>
  <c r="D31" i="21"/>
  <c r="D32" i="21"/>
  <c r="D33" i="21"/>
  <c r="D34" i="21"/>
  <c r="D35" i="21"/>
  <c r="D36" i="21"/>
  <c r="D37" i="21"/>
  <c r="D26" i="22"/>
  <c r="D27" i="22"/>
  <c r="D28" i="22"/>
  <c r="D29" i="22"/>
  <c r="D30" i="22"/>
  <c r="D31" i="22"/>
  <c r="D32" i="22"/>
  <c r="D33" i="22"/>
  <c r="D34" i="22"/>
  <c r="D35" i="22"/>
  <c r="D36" i="22"/>
  <c r="D37" i="22"/>
  <c r="D26" i="23"/>
  <c r="D27" i="23"/>
  <c r="D28" i="23"/>
  <c r="D29" i="23"/>
  <c r="D30" i="23"/>
  <c r="D31" i="23"/>
  <c r="D32" i="23"/>
  <c r="D33" i="23"/>
  <c r="D34" i="23"/>
  <c r="D35" i="23"/>
  <c r="D36" i="23"/>
  <c r="D37" i="23"/>
  <c r="D26" i="24"/>
  <c r="D27" i="24"/>
  <c r="D28" i="24"/>
  <c r="D29" i="24"/>
  <c r="D30" i="24"/>
  <c r="D31" i="24"/>
  <c r="D32" i="24"/>
  <c r="D33" i="24"/>
  <c r="D34" i="24"/>
  <c r="D35" i="24"/>
  <c r="D36" i="24"/>
  <c r="D37" i="24"/>
  <c r="D26" i="13"/>
  <c r="D27" i="13"/>
  <c r="D28" i="13"/>
  <c r="D29" i="13"/>
  <c r="D30" i="13"/>
  <c r="D31" i="13"/>
  <c r="D32" i="13"/>
  <c r="D33" i="13"/>
  <c r="D34" i="13"/>
  <c r="D35" i="13"/>
  <c r="D36" i="13"/>
  <c r="D37" i="13"/>
  <c r="D25" i="19"/>
  <c r="D25" i="20"/>
  <c r="D25" i="21"/>
  <c r="D25" i="22"/>
  <c r="D25" i="23"/>
  <c r="D25" i="24"/>
  <c r="D25" i="13"/>
  <c r="E38" i="12"/>
  <c r="E39" i="12"/>
  <c r="E40" i="12"/>
  <c r="E41" i="12"/>
  <c r="E42" i="12"/>
  <c r="E43" i="12"/>
  <c r="E44" i="12"/>
  <c r="E45" i="12"/>
  <c r="E46" i="12"/>
  <c r="E47" i="12"/>
  <c r="E48" i="12"/>
  <c r="E49" i="12"/>
  <c r="E37" i="12"/>
  <c r="C29" i="12"/>
  <c r="E25" i="19" l="1"/>
  <c r="E25" i="20"/>
  <c r="E25" i="21"/>
  <c r="E25" i="22"/>
  <c r="E25" i="23"/>
  <c r="E25" i="13"/>
  <c r="C58" i="12"/>
  <c r="C59" i="12"/>
  <c r="C60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37" i="12"/>
  <c r="D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E37" i="20"/>
  <c r="E37" i="21"/>
  <c r="E37" i="22"/>
  <c r="E37" i="23"/>
  <c r="E36" i="19"/>
  <c r="E36" i="22"/>
  <c r="E36" i="23"/>
  <c r="E36" i="13"/>
  <c r="E26" i="19"/>
  <c r="E27" i="19"/>
  <c r="E28" i="19"/>
  <c r="E31" i="19"/>
  <c r="E32" i="19"/>
  <c r="E33" i="19"/>
  <c r="E34" i="19"/>
  <c r="E35" i="19"/>
  <c r="E26" i="20"/>
  <c r="E29" i="20"/>
  <c r="E30" i="20"/>
  <c r="E31" i="20"/>
  <c r="E32" i="20"/>
  <c r="E34" i="20"/>
  <c r="E27" i="21"/>
  <c r="E28" i="21"/>
  <c r="E29" i="21"/>
  <c r="E30" i="21"/>
  <c r="E31" i="21"/>
  <c r="E34" i="21"/>
  <c r="E35" i="21"/>
  <c r="E26" i="22"/>
  <c r="E27" i="22"/>
  <c r="E28" i="22"/>
  <c r="E29" i="22"/>
  <c r="E30" i="22"/>
  <c r="E32" i="22"/>
  <c r="E34" i="22"/>
  <c r="E35" i="22"/>
  <c r="E26" i="23"/>
  <c r="E27" i="23"/>
  <c r="E28" i="23"/>
  <c r="E30" i="23"/>
  <c r="E31" i="23"/>
  <c r="E32" i="23"/>
  <c r="E33" i="23"/>
  <c r="E34" i="23"/>
  <c r="E35" i="23"/>
  <c r="E26" i="13"/>
  <c r="E29" i="13"/>
  <c r="E47" i="13" s="1"/>
  <c r="E30" i="13"/>
  <c r="E31" i="13"/>
  <c r="E32" i="13"/>
  <c r="E33" i="13"/>
  <c r="E34" i="13"/>
  <c r="H37" i="12"/>
  <c r="G37" i="12"/>
  <c r="C28" i="12"/>
  <c r="C27" i="12"/>
  <c r="C26" i="12"/>
  <c r="C57" i="12" s="1"/>
  <c r="C25" i="12"/>
  <c r="C56" i="12" s="1"/>
  <c r="C24" i="12"/>
  <c r="C55" i="12" s="1"/>
  <c r="E2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E33" i="22"/>
  <c r="E31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E36" i="21"/>
  <c r="E33" i="21"/>
  <c r="E32" i="21"/>
  <c r="E26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E36" i="20"/>
  <c r="E35" i="20"/>
  <c r="E33" i="20"/>
  <c r="E28" i="20"/>
  <c r="E27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E37" i="19"/>
  <c r="E30" i="19"/>
  <c r="E2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7" i="13"/>
  <c r="D8" i="13"/>
  <c r="D9" i="13"/>
  <c r="D10" i="13"/>
  <c r="D11" i="13"/>
  <c r="D12" i="13"/>
  <c r="D13" i="13"/>
  <c r="D14" i="13"/>
  <c r="D15" i="13"/>
  <c r="D16" i="13"/>
  <c r="D17" i="13"/>
  <c r="D18" i="13"/>
  <c r="D6" i="13"/>
  <c r="E37" i="13"/>
  <c r="E35" i="13"/>
  <c r="E28" i="13"/>
  <c r="E27" i="13"/>
  <c r="C61" i="12" l="1"/>
  <c r="D8" i="12"/>
  <c r="D14" i="12"/>
  <c r="D13" i="12"/>
  <c r="D12" i="12"/>
  <c r="D6" i="12"/>
  <c r="D18" i="12"/>
  <c r="D10" i="12"/>
  <c r="D11" i="12"/>
  <c r="D17" i="12"/>
  <c r="D9" i="12"/>
  <c r="D16" i="12"/>
  <c r="D15" i="12"/>
  <c r="C30" i="12"/>
  <c r="D30" i="12" s="1"/>
  <c r="D61" i="12" l="1"/>
  <c r="E61" i="12"/>
  <c r="D59" i="12"/>
  <c r="D56" i="12"/>
  <c r="D57" i="12"/>
  <c r="D58" i="12"/>
  <c r="D60" i="12"/>
  <c r="D55" i="12"/>
  <c r="D26" i="12"/>
  <c r="D25" i="12"/>
  <c r="D24" i="12"/>
  <c r="D28" i="12"/>
  <c r="D29" i="12"/>
  <c r="D27" i="12"/>
  <c r="E56" i="12" l="1"/>
  <c r="E55" i="12" l="1"/>
  <c r="E60" i="12"/>
  <c r="E58" i="12"/>
  <c r="E59" i="12"/>
  <c r="E57" i="12"/>
</calcChain>
</file>

<file path=xl/sharedStrings.xml><?xml version="1.0" encoding="utf-8"?>
<sst xmlns="http://schemas.openxmlformats.org/spreadsheetml/2006/main" count="422" uniqueCount="67">
  <si>
    <t>Información Ampliada del Reporte Regional</t>
  </si>
  <si>
    <t>AGROPECUARIO</t>
  </si>
  <si>
    <t>COMERCIO</t>
  </si>
  <si>
    <t>CONSTRUCCION</t>
  </si>
  <si>
    <t>MANUFACTURA</t>
  </si>
  <si>
    <t>MINERIA E HIDROCARBUROS</t>
  </si>
  <si>
    <t>PESCA</t>
  </si>
  <si>
    <t>OTROS SERVICIOS</t>
  </si>
  <si>
    <t>sector</t>
  </si>
  <si>
    <t>contri</t>
  </si>
  <si>
    <t>Row Labels</t>
  </si>
  <si>
    <t>Sum of contri</t>
  </si>
  <si>
    <t>Grand Total</t>
  </si>
  <si>
    <t>Edición N° 500</t>
  </si>
  <si>
    <t>Macro Región Sur</t>
  </si>
  <si>
    <t>Martes 07 de marzo 2023</t>
  </si>
  <si>
    <t>Arequipa</t>
  </si>
  <si>
    <t>Cusco</t>
  </si>
  <si>
    <t>Madre de Dios</t>
  </si>
  <si>
    <t>Moquegua</t>
  </si>
  <si>
    <t>Puno</t>
  </si>
  <si>
    <t>Tacna</t>
  </si>
  <si>
    <t>Raking de Principales Sectores de la Macro Región Sur, 2022</t>
  </si>
  <si>
    <t>Alojamiento y Restaurantes</t>
  </si>
  <si>
    <t>Pesca y Acuicultura</t>
  </si>
  <si>
    <t>Electricidad, Gas y Agua</t>
  </si>
  <si>
    <t>Transporte, Almacen., Correo y Mensajería</t>
  </si>
  <si>
    <t>Telecom. y Otros Serv. de Información</t>
  </si>
  <si>
    <t>Agricultura, Ganadería, Caza y Silvicultura</t>
  </si>
  <si>
    <t>Administración Pública y Defensa</t>
  </si>
  <si>
    <t>Comercio</t>
  </si>
  <si>
    <t>Construcción</t>
  </si>
  <si>
    <t>Manufactura</t>
  </si>
  <si>
    <t>Otros Servicios</t>
  </si>
  <si>
    <t>Extracción de Petróleo, Gas y Minerales</t>
  </si>
  <si>
    <t xml:space="preserve">Valor Agregado Bruto </t>
  </si>
  <si>
    <t>Sector</t>
  </si>
  <si>
    <t>VAB 2022</t>
  </si>
  <si>
    <t>Regiones</t>
  </si>
  <si>
    <t xml:space="preserve">Arequipa </t>
  </si>
  <si>
    <t xml:space="preserve">Cusco </t>
  </si>
  <si>
    <t xml:space="preserve">Puno </t>
  </si>
  <si>
    <t>Aporte al PBI Nacional</t>
  </si>
  <si>
    <t>VAB NACIONAL 2022</t>
  </si>
  <si>
    <t xml:space="preserve">Aporte regional al PBI - Arequipa </t>
  </si>
  <si>
    <t>Ranking de Principales Sectores, 2022</t>
  </si>
  <si>
    <t xml:space="preserve">Otros servicios </t>
  </si>
  <si>
    <t>Aporte al VAB Nacional</t>
  </si>
  <si>
    <t>Fuente: BCRP, INEI</t>
  </si>
  <si>
    <t>Elaboración: CIE - PERUCAMÁRAS</t>
  </si>
  <si>
    <t xml:space="preserve">Aporte al VBA sectorial </t>
  </si>
  <si>
    <t xml:space="preserve">Aporte regional al PBI - Cusco </t>
  </si>
  <si>
    <t xml:space="preserve">Aporte regional al PBI - Madre de Dios </t>
  </si>
  <si>
    <t xml:space="preserve">Aporte regional al PBI - Moquegua </t>
  </si>
  <si>
    <t xml:space="preserve">Aporte regional al PBI - Puno </t>
  </si>
  <si>
    <t xml:space="preserve">Aporte regional al PBI - Tacna </t>
  </si>
  <si>
    <t>Otros servicios</t>
  </si>
  <si>
    <t>Actividades económicas y su aporte al pbi regional 2022*</t>
  </si>
  <si>
    <t>*Estimaciones propias</t>
  </si>
  <si>
    <r>
      <rPr>
        <b/>
        <sz val="16"/>
        <color rgb="FFC00000"/>
        <rFont val="Amasis MT Pro"/>
      </rPr>
      <t>Macro Región Sur</t>
    </r>
    <r>
      <rPr>
        <sz val="16"/>
        <color rgb="FFC00000"/>
        <rFont val="Amasis MT Pro"/>
        <family val="1"/>
      </rPr>
      <t>: Actividades económicas y su aporte al pbi regional 2022</t>
    </r>
  </si>
  <si>
    <t>Top 5: Principales actividades económicas de la Macro Región Sur (Porcentaje)</t>
  </si>
  <si>
    <t>Actividades económicas de la Macro Región Sur  y su aporte al PBI Sectorial</t>
  </si>
  <si>
    <t>(Miles de soles a precios constantes y porcentaje)</t>
  </si>
  <si>
    <t>Aporte Sectorial al PBI Nacional de la Macro Región Sur</t>
  </si>
  <si>
    <t>Participación porcentual de los sectores al Valos Agregado Bruto de la región</t>
  </si>
  <si>
    <t>Participación porcentual del sector con respecto al valor agregado bruto a nivel nacional del sector</t>
  </si>
  <si>
    <t>Valor Agregado Bruto por sectores del año 2022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</si>
</sst>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b/>
      <sz val="26"/>
      <color rgb="FFC00000"/>
      <name val="Amasis MT Pro"/>
      <family val="1"/>
    </font>
    <font>
      <u/>
      <sz val="16"/>
      <color theme="1"/>
      <name val="Amasis MT Pro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6"/>
      <color rgb="FFC00000"/>
      <name val="Amasis MT Pro"/>
      <family val="1"/>
    </font>
    <font>
      <b/>
      <sz val="16"/>
      <color rgb="FFC00000"/>
      <name val="Amasis MT Pro"/>
    </font>
    <font>
      <sz val="16"/>
      <color rgb="FFC00000"/>
      <name val="Amasis MT Pro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 applyAlignment="1">
      <alignment horizontal="left"/>
    </xf>
    <xf numFmtId="164" fontId="5" fillId="0" borderId="0" xfId="1" applyNumberFormat="1" applyFont="1"/>
    <xf numFmtId="164" fontId="3" fillId="0" borderId="0" xfId="1" applyNumberFormat="1" applyFont="1"/>
    <xf numFmtId="0" fontId="3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7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3" xfId="0" applyFont="1" applyBorder="1"/>
    <xf numFmtId="164" fontId="15" fillId="0" borderId="3" xfId="1" applyNumberFormat="1" applyFont="1" applyBorder="1"/>
    <xf numFmtId="9" fontId="15" fillId="0" borderId="3" xfId="2" applyFont="1" applyBorder="1"/>
    <xf numFmtId="164" fontId="15" fillId="0" borderId="0" xfId="1" applyNumberFormat="1" applyFont="1" applyBorder="1"/>
    <xf numFmtId="9" fontId="15" fillId="0" borderId="0" xfId="2" applyFont="1" applyBorder="1"/>
    <xf numFmtId="0" fontId="15" fillId="0" borderId="2" xfId="0" applyFont="1" applyBorder="1"/>
    <xf numFmtId="164" fontId="15" fillId="0" borderId="2" xfId="1" applyNumberFormat="1" applyFont="1" applyBorder="1"/>
    <xf numFmtId="9" fontId="15" fillId="0" borderId="2" xfId="2" applyFont="1" applyBorder="1"/>
    <xf numFmtId="0" fontId="14" fillId="0" borderId="0" xfId="0" applyFont="1"/>
    <xf numFmtId="164" fontId="14" fillId="0" borderId="0" xfId="1" applyNumberFormat="1" applyFont="1"/>
    <xf numFmtId="9" fontId="14" fillId="0" borderId="0" xfId="2" applyFont="1"/>
    <xf numFmtId="9" fontId="15" fillId="0" borderId="0" xfId="2" applyFont="1"/>
    <xf numFmtId="0" fontId="17" fillId="0" borderId="0" xfId="0" applyFont="1"/>
    <xf numFmtId="9" fontId="15" fillId="0" borderId="4" xfId="2" applyFont="1" applyBorder="1"/>
    <xf numFmtId="9" fontId="14" fillId="3" borderId="0" xfId="0" applyNumberFormat="1" applyFont="1" applyFill="1" applyAlignment="1">
      <alignment horizontal="center"/>
    </xf>
    <xf numFmtId="164" fontId="15" fillId="0" borderId="4" xfId="1" applyNumberFormat="1" applyFont="1" applyBorder="1"/>
    <xf numFmtId="0" fontId="0" fillId="0" borderId="4" xfId="0" applyBorder="1"/>
    <xf numFmtId="164" fontId="14" fillId="0" borderId="0" xfId="1" applyNumberFormat="1" applyFont="1" applyBorder="1"/>
    <xf numFmtId="0" fontId="21" fillId="0" borderId="0" xfId="0" applyFont="1"/>
    <xf numFmtId="0" fontId="22" fillId="0" borderId="0" xfId="0" applyFont="1"/>
    <xf numFmtId="0" fontId="14" fillId="3" borderId="2" xfId="0" applyFont="1" applyFill="1" applyBorder="1" applyAlignment="1">
      <alignment horizontal="center" vertical="center" wrapText="1"/>
    </xf>
    <xf numFmtId="9" fontId="14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14" fillId="3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64" fontId="15" fillId="0" borderId="0" xfId="0" applyNumberFormat="1" applyFont="1"/>
    <xf numFmtId="164" fontId="14" fillId="0" borderId="0" xfId="1" applyNumberFormat="1" applyFont="1" applyFill="1"/>
    <xf numFmtId="43" fontId="14" fillId="0" borderId="0" xfId="1" applyFont="1" applyFill="1"/>
    <xf numFmtId="164" fontId="15" fillId="5" borderId="0" xfId="1" applyNumberFormat="1" applyFont="1" applyFill="1"/>
    <xf numFmtId="9" fontId="15" fillId="0" borderId="0" xfId="0" applyNumberFormat="1" applyFont="1"/>
    <xf numFmtId="164" fontId="15" fillId="0" borderId="0" xfId="1" applyNumberFormat="1" applyFont="1"/>
    <xf numFmtId="165" fontId="15" fillId="0" borderId="0" xfId="2" applyNumberFormat="1" applyFont="1"/>
    <xf numFmtId="165" fontId="15" fillId="0" borderId="3" xfId="2" applyNumberFormat="1" applyFont="1" applyBorder="1"/>
    <xf numFmtId="165" fontId="15" fillId="0" borderId="0" xfId="2" applyNumberFormat="1" applyFont="1" applyBorder="1"/>
    <xf numFmtId="165" fontId="15" fillId="0" borderId="2" xfId="2" applyNumberFormat="1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22-4E17-947C-9F5E6BFB0C4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22-4E17-947C-9F5E6BFB0C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22-4E17-947C-9F5E6BFB0C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22-4E17-947C-9F5E6BFB0C4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22-4E17-947C-9F5E6BFB0C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SUR!$B$6:$B$10</c:f>
              <c:strCache>
                <c:ptCount val="5"/>
                <c:pt idx="0">
                  <c:v>Extracción de Petróleo, Gas y Minerales</c:v>
                </c:pt>
                <c:pt idx="1">
                  <c:v>Manufactura</c:v>
                </c:pt>
                <c:pt idx="2">
                  <c:v>Comercio</c:v>
                </c:pt>
                <c:pt idx="3">
                  <c:v>Construcción</c:v>
                </c:pt>
                <c:pt idx="4">
                  <c:v>Agricultura, Ganadería, Caza y Silvicultura</c:v>
                </c:pt>
              </c:strCache>
            </c:strRef>
          </c:cat>
          <c:val>
            <c:numRef>
              <c:f>SUR!$D$6:$D$10</c:f>
              <c:numCache>
                <c:formatCode>0%</c:formatCode>
                <c:ptCount val="5"/>
                <c:pt idx="0">
                  <c:v>0.31549829496306664</c:v>
                </c:pt>
                <c:pt idx="1">
                  <c:v>0.12382620503626153</c:v>
                </c:pt>
                <c:pt idx="2">
                  <c:v>8.939734438963029E-2</c:v>
                </c:pt>
                <c:pt idx="3">
                  <c:v>8.6341610779266859E-2</c:v>
                </c:pt>
                <c:pt idx="4">
                  <c:v>6.5908216025248115E-2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9C-4147-BE7C-9E585579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1793736"/>
        <c:axId val="401797656"/>
      </c:barChart>
      <c:catAx>
        <c:axId val="40179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1797656"/>
        <c:crosses val="autoZero"/>
        <c:auto val="1"/>
        <c:lblAlgn val="ctr"/>
        <c:lblOffset val="100"/>
        <c:noMultiLvlLbl val="0"/>
      </c:catAx>
      <c:valAx>
        <c:axId val="4017976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179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Participación del sector en la economía regional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SUR!$B$37:$B$47</c:f>
              <c:strCache>
                <c:ptCount val="11"/>
                <c:pt idx="0">
                  <c:v>Extracción de Petróleo, Gas y Minerales</c:v>
                </c:pt>
                <c:pt idx="1">
                  <c:v>Manufactura</c:v>
                </c:pt>
                <c:pt idx="2">
                  <c:v>Comercio</c:v>
                </c:pt>
                <c:pt idx="3">
                  <c:v>Construcción</c:v>
                </c:pt>
                <c:pt idx="4">
                  <c:v>Agricultura, Ganadería, Caza y Silvicultura</c:v>
                </c:pt>
                <c:pt idx="5">
                  <c:v>Administración Pública y Defensa</c:v>
                </c:pt>
                <c:pt idx="6">
                  <c:v>Transporte, Almacen., Correo y Mensajería</c:v>
                </c:pt>
                <c:pt idx="7">
                  <c:v>Telecom. y Otros Serv. de Información</c:v>
                </c:pt>
                <c:pt idx="8">
                  <c:v>Alojamiento y Restaurantes</c:v>
                </c:pt>
                <c:pt idx="9">
                  <c:v>Electricidad, Gas y Agua</c:v>
                </c:pt>
                <c:pt idx="10">
                  <c:v>Pesca y Acuicultura</c:v>
                </c:pt>
              </c:strCache>
            </c:strRef>
          </c:cat>
          <c:val>
            <c:numRef>
              <c:f>SUR!$D$37:$D$47</c:f>
              <c:numCache>
                <c:formatCode>0%</c:formatCode>
                <c:ptCount val="11"/>
                <c:pt idx="0">
                  <c:v>0.31549829496306664</c:v>
                </c:pt>
                <c:pt idx="1">
                  <c:v>0.12382620503626153</c:v>
                </c:pt>
                <c:pt idx="2">
                  <c:v>8.939734438963029E-2</c:v>
                </c:pt>
                <c:pt idx="3">
                  <c:v>8.6341610779266859E-2</c:v>
                </c:pt>
                <c:pt idx="4">
                  <c:v>6.5908216025248115E-2</c:v>
                </c:pt>
                <c:pt idx="5">
                  <c:v>4.5572613341835738E-2</c:v>
                </c:pt>
                <c:pt idx="6">
                  <c:v>4.4783028417505505E-2</c:v>
                </c:pt>
                <c:pt idx="7">
                  <c:v>3.7866815793849325E-2</c:v>
                </c:pt>
                <c:pt idx="8">
                  <c:v>1.7500449580856722E-2</c:v>
                </c:pt>
                <c:pt idx="9">
                  <c:v>1.3378880792015701E-2</c:v>
                </c:pt>
                <c:pt idx="10">
                  <c:v>2.3051165542326913E-3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0-4DCB-82DB-FE613976E4E2}"/>
            </c:ext>
          </c:extLst>
        </c:ser>
        <c:ser>
          <c:idx val="1"/>
          <c:order val="1"/>
          <c:tx>
            <c:v>Participación del sector a nivel nacional (sectorial)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SUR!$B$37:$B$47</c:f>
              <c:strCache>
                <c:ptCount val="11"/>
                <c:pt idx="0">
                  <c:v>Extracción de Petróleo, Gas y Minerales</c:v>
                </c:pt>
                <c:pt idx="1">
                  <c:v>Manufactura</c:v>
                </c:pt>
                <c:pt idx="2">
                  <c:v>Comercio</c:v>
                </c:pt>
                <c:pt idx="3">
                  <c:v>Construcción</c:v>
                </c:pt>
                <c:pt idx="4">
                  <c:v>Agricultura, Ganadería, Caza y Silvicultura</c:v>
                </c:pt>
                <c:pt idx="5">
                  <c:v>Administración Pública y Defensa</c:v>
                </c:pt>
                <c:pt idx="6">
                  <c:v>Transporte, Almacen., Correo y Mensajería</c:v>
                </c:pt>
                <c:pt idx="7">
                  <c:v>Telecom. y Otros Serv. de Información</c:v>
                </c:pt>
                <c:pt idx="8">
                  <c:v>Alojamiento y Restaurantes</c:v>
                </c:pt>
                <c:pt idx="9">
                  <c:v>Electricidad, Gas y Agua</c:v>
                </c:pt>
                <c:pt idx="10">
                  <c:v>Pesca y Acuicultura</c:v>
                </c:pt>
              </c:strCache>
            </c:strRef>
          </c:cat>
          <c:val>
            <c:numRef>
              <c:f>SUR!$H$37:$H$47</c:f>
              <c:numCache>
                <c:formatCode>0%</c:formatCode>
                <c:ptCount val="11"/>
                <c:pt idx="0">
                  <c:v>0.41400100325859407</c:v>
                </c:pt>
                <c:pt idx="1">
                  <c:v>0.13840290259517207</c:v>
                </c:pt>
                <c:pt idx="2">
                  <c:v>0.12315822510947837</c:v>
                </c:pt>
                <c:pt idx="3">
                  <c:v>0.18730142223908575</c:v>
                </c:pt>
                <c:pt idx="4">
                  <c:v>0.17179297381917596</c:v>
                </c:pt>
                <c:pt idx="5">
                  <c:v>0.11983564501491932</c:v>
                </c:pt>
                <c:pt idx="6">
                  <c:v>0.13566753942569346</c:v>
                </c:pt>
                <c:pt idx="7">
                  <c:v>0.10661448029437944</c:v>
                </c:pt>
                <c:pt idx="8">
                  <c:v>0.11222974674946984</c:v>
                </c:pt>
                <c:pt idx="9">
                  <c:v>0.10277331122207117</c:v>
                </c:pt>
                <c:pt idx="10">
                  <c:v>8.3781130069420715E-2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10-4DCB-82DB-FE613976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14"/>
        <c:axId val="401793344"/>
        <c:axId val="401794128"/>
      </c:barChart>
      <c:catAx>
        <c:axId val="401793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1794128"/>
        <c:crosses val="autoZero"/>
        <c:auto val="1"/>
        <c:lblAlgn val="ctr"/>
        <c:lblOffset val="100"/>
        <c:noMultiLvlLbl val="0"/>
      </c:catAx>
      <c:valAx>
        <c:axId val="4017941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017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67-481F-AE36-5094D45ECC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85-4333-B0D7-340B9D3C3862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F85-4333-B0D7-340B9D3C38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067-481F-AE36-5094D45ECC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067-481F-AE36-5094D45ECC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Arequipa!$B$6:$B$10</c:f>
              <c:strCache>
                <c:ptCount val="5"/>
                <c:pt idx="0">
                  <c:v>Extracción de Petróleo, Gas y Minerales</c:v>
                </c:pt>
                <c:pt idx="1">
                  <c:v>Manufactura</c:v>
                </c:pt>
                <c:pt idx="2">
                  <c:v>Comercio</c:v>
                </c:pt>
                <c:pt idx="3">
                  <c:v>Construcción</c:v>
                </c:pt>
                <c:pt idx="4">
                  <c:v>Agricultura, Ganadería, Caza y Silvicultura</c:v>
                </c:pt>
              </c:strCache>
            </c:strRef>
          </c:cat>
          <c:val>
            <c:numRef>
              <c:f>Arequipa!$D$6:$D$10</c:f>
              <c:numCache>
                <c:formatCode>0%</c:formatCode>
                <c:ptCount val="5"/>
                <c:pt idx="0">
                  <c:v>0.30900906047644933</c:v>
                </c:pt>
                <c:pt idx="1">
                  <c:v>0.11691367428068145</c:v>
                </c:pt>
                <c:pt idx="2">
                  <c:v>0.10141014627262293</c:v>
                </c:pt>
                <c:pt idx="3">
                  <c:v>8.5814837475086406E-2</c:v>
                </c:pt>
                <c:pt idx="4">
                  <c:v>5.9434650405501173E-2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85-4333-B0D7-340B9D3C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Arequipa!$D$43:$D$54</c:f>
              <c:numCache>
                <c:formatCode>0%</c:formatCode>
                <c:ptCount val="12"/>
                <c:pt idx="0">
                  <c:v>0.30900906047644933</c:v>
                </c:pt>
                <c:pt idx="1">
                  <c:v>0.11691367428068145</c:v>
                </c:pt>
                <c:pt idx="2">
                  <c:v>0.10141014627262293</c:v>
                </c:pt>
                <c:pt idx="3">
                  <c:v>8.5814837475086406E-2</c:v>
                </c:pt>
                <c:pt idx="4">
                  <c:v>5.9434650405501173E-2</c:v>
                </c:pt>
                <c:pt idx="5">
                  <c:v>4.6658423342503828E-2</c:v>
                </c:pt>
                <c:pt idx="6">
                  <c:v>4.5396504382800282E-2</c:v>
                </c:pt>
                <c:pt idx="7">
                  <c:v>3.5592550022202657E-2</c:v>
                </c:pt>
                <c:pt idx="8">
                  <c:v>1.5223469498474178E-2</c:v>
                </c:pt>
                <c:pt idx="9">
                  <c:v>1.0329218762187545E-2</c:v>
                </c:pt>
                <c:pt idx="10">
                  <c:v>5.6938206242137255E-4</c:v>
                </c:pt>
                <c:pt idx="11">
                  <c:v>0.17364808301906887</c:v>
                </c:pt>
              </c:numCache>
            </c:numRef>
          </c:xVal>
          <c:yVal>
            <c:numRef>
              <c:f>Arequipa!$E$43:$E$54</c:f>
              <c:numCache>
                <c:formatCode>0%</c:formatCode>
                <c:ptCount val="12"/>
                <c:pt idx="0">
                  <c:v>0.15663304571513162</c:v>
                </c:pt>
                <c:pt idx="1">
                  <c:v>5.0478419305058551E-2</c:v>
                </c:pt>
                <c:pt idx="2">
                  <c:v>5.3966967484847597E-2</c:v>
                </c:pt>
                <c:pt idx="3">
                  <c:v>7.191030240722826E-2</c:v>
                </c:pt>
                <c:pt idx="4">
                  <c:v>5.9842999827663168E-2</c:v>
                </c:pt>
                <c:pt idx="5">
                  <c:v>5.4600969075572756E-2</c:v>
                </c:pt>
                <c:pt idx="6">
                  <c:v>4.937278462259298E-2</c:v>
                </c:pt>
                <c:pt idx="7">
                  <c:v>3.6153387027034245E-2</c:v>
                </c:pt>
                <c:pt idx="8">
                  <c:v>3.7712056934735158E-2</c:v>
                </c:pt>
                <c:pt idx="9">
                  <c:v>3.0650378550744817E-2</c:v>
                </c:pt>
                <c:pt idx="10">
                  <c:v>7.9940140599424041E-3</c:v>
                </c:pt>
                <c:pt idx="11">
                  <c:v>4.1175681015508427E-2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E-4F41-85A9-851B1B58F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547952"/>
        <c:axId val="402548344"/>
      </c:scatterChart>
      <c:valAx>
        <c:axId val="40254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2548344"/>
        <c:crosses val="autoZero"/>
        <c:crossBetween val="midCat"/>
      </c:valAx>
      <c:valAx>
        <c:axId val="40254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254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E2-44E1-B76C-836AA3C4DF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E2-44E1-B76C-836AA3C4DF4C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E2-44E1-B76C-836AA3C4DF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E2-44E1-B76C-836AA3C4DF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E2-44E1-B76C-836AA3C4D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Cusco!$B$6:$B$10</c:f>
              <c:strCache>
                <c:ptCount val="5"/>
                <c:pt idx="0">
                  <c:v>Extracción de Petróleo, Gas y Minerales</c:v>
                </c:pt>
                <c:pt idx="1">
                  <c:v>Construcción</c:v>
                </c:pt>
                <c:pt idx="2">
                  <c:v>Comercio</c:v>
                </c:pt>
                <c:pt idx="3">
                  <c:v>Manufactura</c:v>
                </c:pt>
                <c:pt idx="4">
                  <c:v>Agricultura, Ganadería, Caza y Silvicultura</c:v>
                </c:pt>
              </c:strCache>
            </c:strRef>
          </c:cat>
          <c:val>
            <c:numRef>
              <c:f>Cusco!$D$6:$D$10</c:f>
              <c:numCache>
                <c:formatCode>0%</c:formatCode>
                <c:ptCount val="5"/>
                <c:pt idx="0">
                  <c:v>0.41638913359215018</c:v>
                </c:pt>
                <c:pt idx="1">
                  <c:v>8.9927054834112313E-2</c:v>
                </c:pt>
                <c:pt idx="2">
                  <c:v>7.8659983216121998E-2</c:v>
                </c:pt>
                <c:pt idx="3">
                  <c:v>6.1375348646277507E-2</c:v>
                </c:pt>
                <c:pt idx="4">
                  <c:v>5.059196789384858E-2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E2-44E1-B76C-836AA3C4D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D0-458B-B585-1E4700E33F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D0-458B-B585-1E4700E33FEF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D0-458B-B585-1E4700E33F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D0-458B-B585-1E4700E33F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D0-458B-B585-1E4700E33F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'Madre de Dios'!$B$6:$B$10</c:f>
              <c:strCache>
                <c:ptCount val="5"/>
                <c:pt idx="0">
                  <c:v>Comercio</c:v>
                </c:pt>
                <c:pt idx="1">
                  <c:v>Extracción de Petróleo, Gas y Minerales</c:v>
                </c:pt>
                <c:pt idx="2">
                  <c:v>Construcción</c:v>
                </c:pt>
                <c:pt idx="3">
                  <c:v>Agricultura, Ganadería, Caza y Silvicultura</c:v>
                </c:pt>
                <c:pt idx="4">
                  <c:v>Manufactura</c:v>
                </c:pt>
              </c:strCache>
            </c:strRef>
          </c:cat>
          <c:val>
            <c:numRef>
              <c:f>'Madre de Dios'!$D$6:$D$10</c:f>
              <c:numCache>
                <c:formatCode>0%</c:formatCode>
                <c:ptCount val="5"/>
                <c:pt idx="0">
                  <c:v>0.1719393546434729</c:v>
                </c:pt>
                <c:pt idx="1">
                  <c:v>0.11783823340741503</c:v>
                </c:pt>
                <c:pt idx="2">
                  <c:v>0.1002657391016189</c:v>
                </c:pt>
                <c:pt idx="3">
                  <c:v>9.8146269843415873E-2</c:v>
                </c:pt>
                <c:pt idx="4">
                  <c:v>7.8181605837400345E-2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6D0-458B-B585-1E4700E33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F6-46AF-A27B-D6BA1D4901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F6-46AF-A27B-D6BA1D4901F7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F6-46AF-A27B-D6BA1D4901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F6-46AF-A27B-D6BA1D4901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F6-46AF-A27B-D6BA1D4901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Moquegua!$B$6:$B$10</c:f>
              <c:strCache>
                <c:ptCount val="5"/>
                <c:pt idx="0">
                  <c:v>Manufactura</c:v>
                </c:pt>
                <c:pt idx="1">
                  <c:v>Extracción de Petróleo, Gas y Minerales</c:v>
                </c:pt>
                <c:pt idx="2">
                  <c:v>Construcción</c:v>
                </c:pt>
                <c:pt idx="3">
                  <c:v>Administración Pública y Defensa</c:v>
                </c:pt>
                <c:pt idx="4">
                  <c:v>Electricidad, Gas y Agua</c:v>
                </c:pt>
              </c:strCache>
            </c:strRef>
          </c:cat>
          <c:val>
            <c:numRef>
              <c:f>Moquegua!$D$6:$D$10</c:f>
              <c:numCache>
                <c:formatCode>0%</c:formatCode>
                <c:ptCount val="5"/>
                <c:pt idx="0">
                  <c:v>0.43406990988527405</c:v>
                </c:pt>
                <c:pt idx="1">
                  <c:v>0.27735409988819726</c:v>
                </c:pt>
                <c:pt idx="2">
                  <c:v>7.9051983050023561E-2</c:v>
                </c:pt>
                <c:pt idx="3">
                  <c:v>2.9376570526387286E-2</c:v>
                </c:pt>
                <c:pt idx="4">
                  <c:v>2.5389339609260913E-2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3F6-46AF-A27B-D6BA1D490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2-4296-A668-A4DCE8C951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52-4296-A668-A4DCE8C95159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52-4296-A668-A4DCE8C951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052-4296-A668-A4DCE8C951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052-4296-A668-A4DCE8C951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Puno!$B$6:$B$10</c:f>
              <c:strCache>
                <c:ptCount val="5"/>
                <c:pt idx="0">
                  <c:v>Agricultura, Ganadería, Caza y Silvicultura</c:v>
                </c:pt>
                <c:pt idx="1">
                  <c:v>Comercio</c:v>
                </c:pt>
                <c:pt idx="2">
                  <c:v>Construcción</c:v>
                </c:pt>
                <c:pt idx="3">
                  <c:v>Administración Pública y Defensa</c:v>
                </c:pt>
                <c:pt idx="4">
                  <c:v>Manufactura</c:v>
                </c:pt>
              </c:strCache>
            </c:strRef>
          </c:cat>
          <c:val>
            <c:numRef>
              <c:f>Puno!$D$6:$D$10</c:f>
              <c:numCache>
                <c:formatCode>0%</c:formatCode>
                <c:ptCount val="5"/>
                <c:pt idx="0">
                  <c:v>0.17534149944696967</c:v>
                </c:pt>
                <c:pt idx="1">
                  <c:v>0.12132294134784705</c:v>
                </c:pt>
                <c:pt idx="2">
                  <c:v>9.3489814702614069E-2</c:v>
                </c:pt>
                <c:pt idx="3">
                  <c:v>8.4524690419039719E-2</c:v>
                </c:pt>
                <c:pt idx="4">
                  <c:v>8.3866210491848919E-2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052-4296-A668-A4DCE8C95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57-4A60-AF60-C8CE3DEEAE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57-4A60-AF60-C8CE3DEEAE83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57-4A60-AF60-C8CE3DEEAE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957-4A60-AF60-C8CE3DEEAE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957-4A60-AF60-C8CE3DEEA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Tacna!$B$6:$B$10</c:f>
              <c:strCache>
                <c:ptCount val="5"/>
                <c:pt idx="0">
                  <c:v>Extracción de Petróleo, Gas y Minerales</c:v>
                </c:pt>
                <c:pt idx="1">
                  <c:v>Comercio</c:v>
                </c:pt>
                <c:pt idx="2">
                  <c:v>Construcción</c:v>
                </c:pt>
                <c:pt idx="3">
                  <c:v>Agricultura, Ganadería, Caza y Silvicultura</c:v>
                </c:pt>
                <c:pt idx="4">
                  <c:v>Transporte, Almacen., Correo y Mensajería</c:v>
                </c:pt>
              </c:strCache>
            </c:strRef>
          </c:cat>
          <c:val>
            <c:numRef>
              <c:f>Tacna!$D$6:$D$10</c:f>
              <c:numCache>
                <c:formatCode>0%</c:formatCode>
                <c:ptCount val="5"/>
                <c:pt idx="0">
                  <c:v>0.47395128334278996</c:v>
                </c:pt>
                <c:pt idx="1">
                  <c:v>8.5280752168180082E-2</c:v>
                </c:pt>
                <c:pt idx="2">
                  <c:v>7.613992610842725E-2</c:v>
                </c:pt>
                <c:pt idx="3">
                  <c:v>5.0571006521060634E-2</c:v>
                </c:pt>
                <c:pt idx="4">
                  <c:v>4.9175387263164089E-2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57-4A60-AF60-C8CE3DEEA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83820</xdr:rowOff>
    </xdr:from>
    <xdr:to>
      <xdr:col>4</xdr:col>
      <xdr:colOff>247769</xdr:colOff>
      <xdr:row>11</xdr:row>
      <xdr:rowOff>144780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xmlns="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777240" y="845820"/>
          <a:ext cx="1969889" cy="192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3</xdr:row>
      <xdr:rowOff>114300</xdr:rowOff>
    </xdr:from>
    <xdr:to>
      <xdr:col>14</xdr:col>
      <xdr:colOff>556259</xdr:colOff>
      <xdr:row>20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7699CA4-A9D1-8F12-5E49-5E684EA80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63135</xdr:colOff>
      <xdr:row>34</xdr:row>
      <xdr:rowOff>134981</xdr:rowOff>
    </xdr:from>
    <xdr:to>
      <xdr:col>17</xdr:col>
      <xdr:colOff>478971</xdr:colOff>
      <xdr:row>53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BE404DD-8EEC-81B0-79B8-53853215D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</xdr:colOff>
      <xdr:row>3</xdr:row>
      <xdr:rowOff>44767</xdr:rowOff>
    </xdr:from>
    <xdr:to>
      <xdr:col>11</xdr:col>
      <xdr:colOff>165735</xdr:colOff>
      <xdr:row>17</xdr:row>
      <xdr:rowOff>120967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6E23C45-C3EE-D9D9-F77D-68C21BAF8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883920</xdr:colOff>
      <xdr:row>42</xdr:row>
      <xdr:rowOff>30480</xdr:rowOff>
    </xdr:from>
    <xdr:to>
      <xdr:col>10</xdr:col>
      <xdr:colOff>617220</xdr:colOff>
      <xdr:row>57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CAE226A-B17E-C15F-CBEB-8436242D1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29527</xdr:rowOff>
    </xdr:from>
    <xdr:to>
      <xdr:col>11</xdr:col>
      <xdr:colOff>196215</xdr:colOff>
      <xdr:row>17</xdr:row>
      <xdr:rowOff>105727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339E2FC-B9FA-4C8C-BCDF-D7E6485B6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3</xdr:row>
      <xdr:rowOff>14287</xdr:rowOff>
    </xdr:from>
    <xdr:to>
      <xdr:col>11</xdr:col>
      <xdr:colOff>188595</xdr:colOff>
      <xdr:row>17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F82D736-9CAC-47EF-A0BD-8BCCED850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</xdr:colOff>
      <xdr:row>3</xdr:row>
      <xdr:rowOff>44767</xdr:rowOff>
    </xdr:from>
    <xdr:to>
      <xdr:col>11</xdr:col>
      <xdr:colOff>203835</xdr:colOff>
      <xdr:row>17</xdr:row>
      <xdr:rowOff>120967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0D60293-9EF7-488F-91AA-AE7ECE347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3</xdr:row>
      <xdr:rowOff>60007</xdr:rowOff>
    </xdr:from>
    <xdr:to>
      <xdr:col>11</xdr:col>
      <xdr:colOff>188595</xdr:colOff>
      <xdr:row>17</xdr:row>
      <xdr:rowOff>136207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331255F-70ED-4745-B1D6-DBA4A9F84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</xdr:colOff>
      <xdr:row>3</xdr:row>
      <xdr:rowOff>67627</xdr:rowOff>
    </xdr:from>
    <xdr:to>
      <xdr:col>11</xdr:col>
      <xdr:colOff>226695</xdr:colOff>
      <xdr:row>17</xdr:row>
      <xdr:rowOff>143827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231094A-E8BC-4270-ADFB-9A85C389B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4"/>
  <sheetViews>
    <sheetView showGridLines="0" zoomScaleNormal="100" workbookViewId="0">
      <selection activeCell="B9" sqref="B9:V9"/>
    </sheetView>
  </sheetViews>
  <sheetFormatPr baseColWidth="10" defaultColWidth="9.140625" defaultRowHeight="15"/>
  <sheetData>
    <row r="3" spans="2:22" ht="30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5" spans="2:22" ht="22.5">
      <c r="B5" s="53" t="s">
        <v>14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2:22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9" spans="2:22" ht="35.25">
      <c r="B9" s="54" t="s">
        <v>57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2" spans="2:22" ht="20.25">
      <c r="L12" s="11" t="s">
        <v>16</v>
      </c>
    </row>
    <row r="13" spans="2:22" ht="20.25">
      <c r="L13" s="11" t="s">
        <v>17</v>
      </c>
    </row>
    <row r="14" spans="2:22" ht="20.25">
      <c r="L14" s="11" t="s">
        <v>18</v>
      </c>
    </row>
    <row r="15" spans="2:22" ht="20.25">
      <c r="L15" s="11" t="s">
        <v>19</v>
      </c>
    </row>
    <row r="16" spans="2:22" ht="20.25">
      <c r="B16" s="56" t="s">
        <v>13</v>
      </c>
      <c r="C16" s="56"/>
      <c r="D16" s="56"/>
      <c r="E16" s="56"/>
      <c r="F16" s="9"/>
      <c r="G16" s="9"/>
      <c r="H16" s="9"/>
      <c r="I16" s="9"/>
      <c r="J16" s="9"/>
      <c r="K16" s="9"/>
      <c r="L16" s="11" t="s">
        <v>20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20.25">
      <c r="B17" s="56"/>
      <c r="C17" s="56"/>
      <c r="D17" s="56"/>
      <c r="E17" s="56"/>
      <c r="F17" s="9"/>
      <c r="G17" s="9"/>
      <c r="H17" s="9"/>
      <c r="I17" s="9"/>
      <c r="J17" s="9"/>
      <c r="K17" s="9"/>
      <c r="L17" s="11" t="s">
        <v>21</v>
      </c>
      <c r="M17" s="9"/>
      <c r="N17" s="9"/>
      <c r="O17" s="9"/>
      <c r="P17" s="9"/>
      <c r="U17" s="9"/>
      <c r="V17" s="9"/>
    </row>
    <row r="18" spans="2:22">
      <c r="B18" s="56"/>
      <c r="C18" s="56"/>
      <c r="D18" s="56"/>
      <c r="E18" s="56"/>
      <c r="F18" s="9"/>
      <c r="G18" s="9"/>
      <c r="H18" s="9"/>
      <c r="I18" s="9"/>
      <c r="J18" s="9"/>
      <c r="K18" s="9"/>
      <c r="M18" s="9"/>
      <c r="N18" s="9"/>
      <c r="O18" s="9"/>
      <c r="P18" s="9"/>
      <c r="U18" s="9"/>
      <c r="V18" s="9"/>
    </row>
    <row r="19" spans="2:22">
      <c r="B19" s="56"/>
      <c r="C19" s="56"/>
      <c r="D19" s="56"/>
      <c r="E19" s="56"/>
      <c r="F19" s="9"/>
      <c r="G19" s="9"/>
      <c r="H19" s="9"/>
      <c r="I19" s="9"/>
      <c r="J19" s="9"/>
      <c r="K19" s="9"/>
      <c r="M19" s="9"/>
      <c r="N19" s="9"/>
      <c r="O19" s="9"/>
      <c r="P19" s="9"/>
      <c r="U19" s="9"/>
      <c r="V19" s="9"/>
    </row>
    <row r="20" spans="2:22">
      <c r="B20" s="56"/>
      <c r="C20" s="56"/>
      <c r="D20" s="56"/>
      <c r="E20" s="56"/>
      <c r="F20" s="9"/>
      <c r="G20" s="9"/>
      <c r="H20" s="9"/>
      <c r="I20" s="9"/>
      <c r="J20" s="9"/>
      <c r="K20" s="9"/>
      <c r="M20" s="9"/>
      <c r="N20" s="9"/>
      <c r="O20" s="9"/>
      <c r="P20" s="9"/>
      <c r="U20" s="9"/>
      <c r="V20" s="9"/>
    </row>
    <row r="21" spans="2:22">
      <c r="B21" s="9"/>
      <c r="C21" s="9"/>
      <c r="D21" s="9"/>
      <c r="E21" s="9"/>
      <c r="F21" s="9"/>
      <c r="G21" s="9"/>
      <c r="H21" s="9"/>
      <c r="I21" s="9"/>
      <c r="J21" s="9"/>
      <c r="K21" s="9"/>
      <c r="M21" s="9"/>
      <c r="N21" s="9"/>
      <c r="O21" s="9"/>
      <c r="P21" s="9"/>
      <c r="U21" s="9"/>
      <c r="V21" s="9"/>
    </row>
    <row r="22" spans="2:22">
      <c r="B22" s="9"/>
      <c r="C22" s="9"/>
      <c r="D22" s="9"/>
      <c r="E22" s="9"/>
      <c r="F22" s="9"/>
      <c r="G22" s="9"/>
      <c r="H22" s="9"/>
      <c r="I22" s="9"/>
      <c r="J22" s="9"/>
      <c r="K22" s="9"/>
      <c r="M22" s="9"/>
      <c r="N22" s="9"/>
      <c r="O22" s="9"/>
      <c r="P22" s="9"/>
      <c r="Q22" s="9"/>
      <c r="R22" s="9" t="s">
        <v>58</v>
      </c>
      <c r="S22" s="9"/>
      <c r="T22" s="9"/>
      <c r="U22" s="9"/>
      <c r="V22" s="9"/>
    </row>
    <row r="23" spans="2:22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9"/>
      <c r="O24" s="9"/>
      <c r="P24" s="9"/>
      <c r="Q24" s="9"/>
      <c r="R24" s="9"/>
      <c r="S24" s="9"/>
      <c r="T24" s="9"/>
      <c r="U24" s="9"/>
      <c r="V24" s="9"/>
    </row>
  </sheetData>
  <mergeCells count="5">
    <mergeCell ref="B3:V3"/>
    <mergeCell ref="B5:V5"/>
    <mergeCell ref="B9:V9"/>
    <mergeCell ref="B6:V6"/>
    <mergeCell ref="B16:E2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/>
  <cols>
    <col min="8" max="8" width="25.140625" bestFit="1" customWidth="1"/>
    <col min="9" max="9" width="12.28515625" bestFit="1" customWidth="1"/>
  </cols>
  <sheetData>
    <row r="2" spans="4:13">
      <c r="D2" t="s">
        <v>8</v>
      </c>
      <c r="E2" t="s">
        <v>9</v>
      </c>
    </row>
    <row r="3" spans="4:13">
      <c r="D3" s="1" t="s">
        <v>2</v>
      </c>
      <c r="E3" s="2">
        <v>37337</v>
      </c>
      <c r="H3" s="5" t="s">
        <v>10</v>
      </c>
      <c r="I3" t="s">
        <v>11</v>
      </c>
    </row>
    <row r="4" spans="4:13">
      <c r="D4" s="1" t="s">
        <v>3</v>
      </c>
      <c r="E4" s="2">
        <v>13306</v>
      </c>
      <c r="H4" s="6" t="s">
        <v>1</v>
      </c>
      <c r="I4">
        <v>13664</v>
      </c>
    </row>
    <row r="5" spans="4:13">
      <c r="D5" s="1" t="s">
        <v>4</v>
      </c>
      <c r="E5" s="2">
        <v>5904</v>
      </c>
      <c r="H5" s="6" t="s">
        <v>2</v>
      </c>
      <c r="I5">
        <v>179952</v>
      </c>
      <c r="K5" s="6" t="s">
        <v>2</v>
      </c>
      <c r="L5" s="6"/>
      <c r="M5">
        <v>179952</v>
      </c>
    </row>
    <row r="6" spans="4:13">
      <c r="D6" s="1" t="s">
        <v>1</v>
      </c>
      <c r="E6" s="2">
        <v>1746</v>
      </c>
      <c r="H6" s="6" t="s">
        <v>3</v>
      </c>
      <c r="I6">
        <v>73576</v>
      </c>
      <c r="K6" s="6" t="s">
        <v>3</v>
      </c>
      <c r="L6" s="6"/>
      <c r="M6">
        <v>73576</v>
      </c>
    </row>
    <row r="7" spans="4:13">
      <c r="D7" s="1" t="s">
        <v>5</v>
      </c>
      <c r="E7" s="2">
        <v>910</v>
      </c>
      <c r="H7" s="6" t="s">
        <v>4</v>
      </c>
      <c r="I7">
        <v>28877</v>
      </c>
      <c r="K7" s="6" t="s">
        <v>4</v>
      </c>
      <c r="L7" s="6"/>
      <c r="M7">
        <v>28877</v>
      </c>
    </row>
    <row r="8" spans="4:13">
      <c r="D8" s="1" t="s">
        <v>6</v>
      </c>
      <c r="E8" s="2">
        <v>480</v>
      </c>
      <c r="H8" s="6" t="s">
        <v>5</v>
      </c>
      <c r="I8">
        <v>6279</v>
      </c>
      <c r="K8" s="6" t="s">
        <v>1</v>
      </c>
      <c r="L8" s="6"/>
      <c r="M8">
        <v>13664</v>
      </c>
    </row>
    <row r="9" spans="4:13">
      <c r="D9" s="1" t="s">
        <v>7</v>
      </c>
      <c r="E9" s="2">
        <v>230775</v>
      </c>
      <c r="H9" s="6" t="s">
        <v>7</v>
      </c>
      <c r="I9">
        <v>1181558</v>
      </c>
      <c r="K9" s="6" t="s">
        <v>5</v>
      </c>
      <c r="L9" s="6"/>
      <c r="M9">
        <v>6279</v>
      </c>
    </row>
    <row r="10" spans="4:13">
      <c r="D10" s="1" t="s">
        <v>2</v>
      </c>
      <c r="E10" s="3">
        <v>10502</v>
      </c>
      <c r="H10" s="6" t="s">
        <v>6</v>
      </c>
      <c r="I10">
        <v>1330</v>
      </c>
      <c r="K10" s="6" t="s">
        <v>6</v>
      </c>
      <c r="L10" s="6"/>
      <c r="M10">
        <v>1330</v>
      </c>
    </row>
    <row r="11" spans="4:13">
      <c r="D11" s="1" t="s">
        <v>3</v>
      </c>
      <c r="E11" s="3">
        <v>4970</v>
      </c>
      <c r="H11" s="6" t="s">
        <v>12</v>
      </c>
      <c r="I11">
        <v>1485236</v>
      </c>
      <c r="K11" s="6" t="s">
        <v>7</v>
      </c>
      <c r="L11" s="6"/>
      <c r="M11">
        <v>1181558</v>
      </c>
    </row>
    <row r="12" spans="4:13">
      <c r="D12" s="1" t="s">
        <v>4</v>
      </c>
      <c r="E12" s="3">
        <v>2006</v>
      </c>
      <c r="K12" s="7" t="s">
        <v>12</v>
      </c>
      <c r="L12" s="7"/>
      <c r="M12" s="8">
        <v>1485236</v>
      </c>
    </row>
    <row r="13" spans="4:13">
      <c r="D13" s="1" t="s">
        <v>5</v>
      </c>
      <c r="E13" s="3">
        <v>1547</v>
      </c>
    </row>
    <row r="14" spans="4:13">
      <c r="D14" s="1" t="s">
        <v>1</v>
      </c>
      <c r="E14" s="3">
        <v>1284</v>
      </c>
    </row>
    <row r="15" spans="4:13">
      <c r="D15" s="1" t="s">
        <v>6</v>
      </c>
      <c r="E15" s="3">
        <v>60</v>
      </c>
    </row>
    <row r="16" spans="4:13">
      <c r="D16" s="1" t="s">
        <v>7</v>
      </c>
      <c r="E16" s="3">
        <v>78119</v>
      </c>
    </row>
    <row r="17" spans="4:5">
      <c r="D17" s="4" t="s">
        <v>2</v>
      </c>
      <c r="E17" s="3">
        <v>15704</v>
      </c>
    </row>
    <row r="18" spans="4:5">
      <c r="D18" s="4" t="s">
        <v>3</v>
      </c>
      <c r="E18" s="3">
        <v>6794</v>
      </c>
    </row>
    <row r="19" spans="4:5">
      <c r="D19" s="4" t="s">
        <v>4</v>
      </c>
      <c r="E19" s="3">
        <v>2641</v>
      </c>
    </row>
    <row r="20" spans="4:5">
      <c r="D20" s="4" t="s">
        <v>1</v>
      </c>
      <c r="E20" s="3">
        <v>1108</v>
      </c>
    </row>
    <row r="21" spans="4:5">
      <c r="D21" s="4" t="s">
        <v>5</v>
      </c>
      <c r="E21" s="3">
        <v>598</v>
      </c>
    </row>
    <row r="22" spans="4:5">
      <c r="D22" s="4" t="s">
        <v>6</v>
      </c>
      <c r="E22" s="3">
        <v>156</v>
      </c>
    </row>
    <row r="23" spans="4:5">
      <c r="D23" s="4" t="s">
        <v>7</v>
      </c>
      <c r="E23" s="3">
        <v>117757</v>
      </c>
    </row>
    <row r="24" spans="4:5">
      <c r="D24" s="4" t="s">
        <v>2</v>
      </c>
      <c r="E24" s="3">
        <v>5889</v>
      </c>
    </row>
    <row r="25" spans="4:5">
      <c r="D25" s="4" t="s">
        <v>3</v>
      </c>
      <c r="E25" s="3">
        <v>3039</v>
      </c>
    </row>
    <row r="26" spans="4:5">
      <c r="D26" s="4" t="s">
        <v>1</v>
      </c>
      <c r="E26" s="3">
        <v>1531</v>
      </c>
    </row>
    <row r="27" spans="4:5">
      <c r="D27" s="4" t="s">
        <v>4</v>
      </c>
      <c r="E27" s="3">
        <v>952</v>
      </c>
    </row>
    <row r="28" spans="4:5">
      <c r="D28" s="4" t="s">
        <v>5</v>
      </c>
      <c r="E28" s="3">
        <v>404</v>
      </c>
    </row>
    <row r="29" spans="4:5">
      <c r="D29" s="4" t="s">
        <v>6</v>
      </c>
      <c r="E29" s="3">
        <v>63</v>
      </c>
    </row>
    <row r="30" spans="4:5">
      <c r="D30" s="4" t="s">
        <v>7</v>
      </c>
      <c r="E30" s="3">
        <v>64110</v>
      </c>
    </row>
    <row r="31" spans="4:5">
      <c r="D31" s="4" t="s">
        <v>2</v>
      </c>
      <c r="E31" s="3">
        <v>20149</v>
      </c>
    </row>
    <row r="32" spans="4:5">
      <c r="D32" s="4" t="s">
        <v>3</v>
      </c>
      <c r="E32" s="3">
        <v>9565</v>
      </c>
    </row>
    <row r="33" spans="4:5">
      <c r="D33" s="4" t="s">
        <v>4</v>
      </c>
      <c r="E33" s="3">
        <v>3838</v>
      </c>
    </row>
    <row r="34" spans="4:5">
      <c r="D34" s="4" t="s">
        <v>1</v>
      </c>
      <c r="E34" s="3">
        <v>1912</v>
      </c>
    </row>
    <row r="35" spans="4:5">
      <c r="D35" s="4" t="s">
        <v>5</v>
      </c>
      <c r="E35" s="3">
        <v>340</v>
      </c>
    </row>
    <row r="36" spans="4:5">
      <c r="D36" s="4" t="s">
        <v>6</v>
      </c>
      <c r="E36" s="3">
        <v>77</v>
      </c>
    </row>
    <row r="37" spans="4:5">
      <c r="D37" s="4" t="s">
        <v>7</v>
      </c>
      <c r="E37" s="3">
        <v>141499</v>
      </c>
    </row>
    <row r="38" spans="4:5">
      <c r="D38" s="4" t="s">
        <v>2</v>
      </c>
      <c r="E38" s="3">
        <v>35769</v>
      </c>
    </row>
    <row r="39" spans="4:5">
      <c r="D39" s="4" t="s">
        <v>3</v>
      </c>
      <c r="E39" s="3">
        <v>11737</v>
      </c>
    </row>
    <row r="40" spans="4:5">
      <c r="D40" s="4" t="s">
        <v>4</v>
      </c>
      <c r="E40" s="3">
        <v>4345</v>
      </c>
    </row>
    <row r="41" spans="4:5">
      <c r="D41" s="4" t="s">
        <v>5</v>
      </c>
      <c r="E41" s="3">
        <v>1432</v>
      </c>
    </row>
    <row r="42" spans="4:5">
      <c r="D42" s="4" t="s">
        <v>1</v>
      </c>
      <c r="E42" s="3">
        <v>1414</v>
      </c>
    </row>
    <row r="43" spans="4:5">
      <c r="D43" s="4" t="s">
        <v>6</v>
      </c>
      <c r="E43" s="3">
        <v>278</v>
      </c>
    </row>
    <row r="44" spans="4:5">
      <c r="D44" s="4" t="s">
        <v>7</v>
      </c>
      <c r="E44" s="3">
        <v>211295</v>
      </c>
    </row>
    <row r="45" spans="4:5">
      <c r="D45" s="1" t="s">
        <v>2</v>
      </c>
      <c r="E45" s="3">
        <v>47442</v>
      </c>
    </row>
    <row r="46" spans="4:5">
      <c r="D46" s="1" t="s">
        <v>3</v>
      </c>
      <c r="E46" s="3">
        <v>21394</v>
      </c>
    </row>
    <row r="47" spans="4:5">
      <c r="D47" s="1" t="s">
        <v>4</v>
      </c>
      <c r="E47" s="3">
        <v>8026</v>
      </c>
    </row>
    <row r="48" spans="4:5">
      <c r="D48" s="1" t="s">
        <v>1</v>
      </c>
      <c r="E48" s="3">
        <v>3753</v>
      </c>
    </row>
    <row r="49" spans="4:5">
      <c r="D49" s="1" t="s">
        <v>5</v>
      </c>
      <c r="E49" s="3">
        <v>823</v>
      </c>
    </row>
    <row r="50" spans="4:5">
      <c r="D50" s="1" t="s">
        <v>6</v>
      </c>
      <c r="E50" s="3">
        <v>169</v>
      </c>
    </row>
    <row r="51" spans="4:5">
      <c r="D51" s="1" t="s">
        <v>7</v>
      </c>
      <c r="E51" s="3">
        <v>281072</v>
      </c>
    </row>
    <row r="52" spans="4:5">
      <c r="D52" s="4" t="s">
        <v>2</v>
      </c>
      <c r="E52" s="3">
        <v>7160</v>
      </c>
    </row>
    <row r="53" spans="4:5">
      <c r="D53" s="4" t="s">
        <v>3</v>
      </c>
      <c r="E53" s="3">
        <v>2771</v>
      </c>
    </row>
    <row r="54" spans="4:5">
      <c r="D54" s="4" t="s">
        <v>4</v>
      </c>
      <c r="E54" s="3">
        <v>1165</v>
      </c>
    </row>
    <row r="55" spans="4:5">
      <c r="D55" s="4" t="s">
        <v>1</v>
      </c>
      <c r="E55" s="3">
        <v>916</v>
      </c>
    </row>
    <row r="56" spans="4:5">
      <c r="D56" s="4" t="s">
        <v>5</v>
      </c>
      <c r="E56" s="3">
        <v>225</v>
      </c>
    </row>
    <row r="57" spans="4:5">
      <c r="D57" s="4" t="s">
        <v>6</v>
      </c>
      <c r="E57" s="3">
        <v>47</v>
      </c>
    </row>
    <row r="58" spans="4:5">
      <c r="D58" s="4" t="s">
        <v>7</v>
      </c>
      <c r="E58" s="3">
        <v>56931</v>
      </c>
    </row>
  </sheetData>
  <sortState ref="K4:M10">
    <sortCondition descending="1" ref="M4:M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zoomScale="106" workbookViewId="0">
      <selection activeCell="F30" sqref="F30"/>
    </sheetView>
  </sheetViews>
  <sheetFormatPr baseColWidth="10" defaultColWidth="9.140625" defaultRowHeight="15"/>
  <cols>
    <col min="1" max="1" width="9.140625" style="15"/>
    <col min="2" max="2" width="39.28515625" style="15" customWidth="1"/>
    <col min="3" max="3" width="14.140625" style="15" bestFit="1" customWidth="1"/>
    <col min="4" max="4" width="8.42578125" style="15" bestFit="1" customWidth="1"/>
    <col min="5" max="5" width="15.28515625" style="15" customWidth="1"/>
    <col min="6" max="6" width="8.85546875" style="15" customWidth="1"/>
    <col min="7" max="7" width="12.85546875" style="15" customWidth="1"/>
    <col min="8" max="10" width="8.85546875" style="15" customWidth="1"/>
    <col min="11" max="16384" width="9.140625" style="15"/>
  </cols>
  <sheetData>
    <row r="1" spans="1:21" ht="20.25">
      <c r="A1" s="59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spans="1:21" ht="18.75">
      <c r="B3" s="58" t="s">
        <v>22</v>
      </c>
      <c r="C3" s="58"/>
      <c r="D3" s="58"/>
      <c r="G3" s="61" t="s">
        <v>60</v>
      </c>
      <c r="H3" s="61"/>
      <c r="I3" s="61"/>
      <c r="J3" s="61"/>
      <c r="K3" s="61"/>
      <c r="L3" s="61"/>
      <c r="M3" s="61"/>
      <c r="N3" s="61"/>
      <c r="O3" s="61"/>
    </row>
    <row r="4" spans="1:21">
      <c r="B4" s="57" t="s">
        <v>62</v>
      </c>
      <c r="C4" s="57"/>
      <c r="D4" s="57"/>
    </row>
    <row r="5" spans="1:21">
      <c r="B5" s="12" t="s">
        <v>36</v>
      </c>
      <c r="C5" s="12" t="s">
        <v>37</v>
      </c>
      <c r="D5" s="31">
        <v>20.22</v>
      </c>
      <c r="E5" s="16"/>
    </row>
    <row r="6" spans="1:21">
      <c r="B6" s="17" t="s">
        <v>34</v>
      </c>
      <c r="C6" s="18">
        <v>25856411.648747779</v>
      </c>
      <c r="D6" s="19">
        <f>C6/$C$18</f>
        <v>0.31549829496306664</v>
      </c>
    </row>
    <row r="7" spans="1:21">
      <c r="B7" s="15" t="s">
        <v>32</v>
      </c>
      <c r="C7" s="20">
        <v>10148078.076601416</v>
      </c>
      <c r="D7" s="21">
        <f t="shared" ref="D7:D18" si="0">C7/$C$18</f>
        <v>0.12382620503626153</v>
      </c>
    </row>
    <row r="8" spans="1:21">
      <c r="B8" s="15" t="s">
        <v>30</v>
      </c>
      <c r="C8" s="20">
        <v>7326488.205312632</v>
      </c>
      <c r="D8" s="21">
        <f t="shared" si="0"/>
        <v>8.939734438963029E-2</v>
      </c>
    </row>
    <row r="9" spans="1:21">
      <c r="B9" s="15" t="s">
        <v>31</v>
      </c>
      <c r="C9" s="20">
        <v>7076057.9894291507</v>
      </c>
      <c r="D9" s="21">
        <f t="shared" si="0"/>
        <v>8.6341610779266859E-2</v>
      </c>
    </row>
    <row r="10" spans="1:21">
      <c r="B10" s="15" t="s">
        <v>28</v>
      </c>
      <c r="C10" s="20">
        <v>5401455.385940847</v>
      </c>
      <c r="D10" s="21">
        <f t="shared" si="0"/>
        <v>6.5908216025248115E-2</v>
      </c>
    </row>
    <row r="11" spans="1:21">
      <c r="B11" s="15" t="s">
        <v>29</v>
      </c>
      <c r="C11" s="20">
        <v>3734867.2537633246</v>
      </c>
      <c r="D11" s="21">
        <f t="shared" si="0"/>
        <v>4.5572613341835738E-2</v>
      </c>
    </row>
    <row r="12" spans="1:21">
      <c r="B12" s="15" t="s">
        <v>26</v>
      </c>
      <c r="C12" s="20">
        <v>3670157.4497451512</v>
      </c>
      <c r="D12" s="21">
        <f t="shared" si="0"/>
        <v>4.4783028417505505E-2</v>
      </c>
    </row>
    <row r="13" spans="1:21">
      <c r="B13" s="15" t="s">
        <v>27</v>
      </c>
      <c r="C13" s="20">
        <v>3103344.7490031254</v>
      </c>
      <c r="D13" s="21">
        <f t="shared" si="0"/>
        <v>3.7866815793849325E-2</v>
      </c>
    </row>
    <row r="14" spans="1:21">
      <c r="B14" s="15" t="s">
        <v>23</v>
      </c>
      <c r="C14" s="20">
        <v>1434235.4162445096</v>
      </c>
      <c r="D14" s="21">
        <f t="shared" si="0"/>
        <v>1.7500449580856722E-2</v>
      </c>
    </row>
    <row r="15" spans="1:21">
      <c r="B15" s="15" t="s">
        <v>25</v>
      </c>
      <c r="C15" s="20">
        <v>1096455.5266404164</v>
      </c>
      <c r="D15" s="21">
        <f t="shared" si="0"/>
        <v>1.3378880792015701E-2</v>
      </c>
    </row>
    <row r="16" spans="1:21">
      <c r="B16" s="22" t="s">
        <v>24</v>
      </c>
      <c r="C16" s="23">
        <v>188913.99248785395</v>
      </c>
      <c r="D16" s="21">
        <f t="shared" si="0"/>
        <v>2.3051165542326913E-3</v>
      </c>
    </row>
    <row r="17" spans="2:7">
      <c r="B17" s="22" t="s">
        <v>33</v>
      </c>
      <c r="C17" s="23">
        <v>12917738.374839937</v>
      </c>
      <c r="D17" s="30">
        <f t="shared" si="0"/>
        <v>0.157621424326231</v>
      </c>
    </row>
    <row r="18" spans="2:7">
      <c r="B18" s="25" t="s">
        <v>35</v>
      </c>
      <c r="C18" s="26">
        <v>81954204.068756133</v>
      </c>
      <c r="D18" s="21">
        <f t="shared" si="0"/>
        <v>1</v>
      </c>
    </row>
    <row r="19" spans="2:7">
      <c r="B19" s="36" t="s">
        <v>48</v>
      </c>
    </row>
    <row r="20" spans="2:7">
      <c r="B20" s="36" t="s">
        <v>49</v>
      </c>
    </row>
    <row r="22" spans="2:7">
      <c r="G22" s="35" t="s">
        <v>48</v>
      </c>
    </row>
    <row r="23" spans="2:7">
      <c r="B23" s="12" t="s">
        <v>38</v>
      </c>
      <c r="C23" s="12" t="s">
        <v>37</v>
      </c>
      <c r="D23" s="13">
        <v>20.22</v>
      </c>
      <c r="G23" s="35" t="s">
        <v>49</v>
      </c>
    </row>
    <row r="24" spans="2:7">
      <c r="B24" s="17" t="s">
        <v>39</v>
      </c>
      <c r="C24" s="18">
        <f>Arequipa!C18</f>
        <v>31657676.6591391</v>
      </c>
      <c r="D24" s="21">
        <f t="shared" ref="D24:D30" si="1">C24/$C$30</f>
        <v>0.38628496266743845</v>
      </c>
    </row>
    <row r="25" spans="2:7">
      <c r="B25" s="15" t="s">
        <v>40</v>
      </c>
      <c r="C25" s="20">
        <f>Cusco!C18</f>
        <v>20923709.888047047</v>
      </c>
      <c r="D25" s="21">
        <f t="shared" si="1"/>
        <v>0.25530978094171874</v>
      </c>
    </row>
    <row r="26" spans="2:7">
      <c r="B26" s="15" t="s">
        <v>18</v>
      </c>
      <c r="C26" s="20">
        <f>'Madre de Dios'!C18</f>
        <v>1750833.1561476295</v>
      </c>
      <c r="D26" s="21">
        <f t="shared" si="1"/>
        <v>2.1363555122550563E-2</v>
      </c>
    </row>
    <row r="27" spans="2:7">
      <c r="B27" s="15" t="s">
        <v>19</v>
      </c>
      <c r="C27" s="20">
        <f>Moquegua!C18</f>
        <v>8954049.7942579426</v>
      </c>
      <c r="D27" s="21">
        <f t="shared" si="1"/>
        <v>0.10925674766783007</v>
      </c>
    </row>
    <row r="28" spans="2:7">
      <c r="B28" s="15" t="s">
        <v>41</v>
      </c>
      <c r="C28" s="20">
        <f>Puno!C18</f>
        <v>9970834.8475429397</v>
      </c>
      <c r="D28" s="21">
        <f t="shared" si="1"/>
        <v>0.12166349439716145</v>
      </c>
    </row>
    <row r="29" spans="2:7">
      <c r="B29" s="22" t="s">
        <v>21</v>
      </c>
      <c r="C29" s="23">
        <f>Tacna!C18</f>
        <v>8697099.723621482</v>
      </c>
      <c r="D29" s="21">
        <f t="shared" si="1"/>
        <v>0.10612145920330066</v>
      </c>
    </row>
    <row r="30" spans="2:7">
      <c r="B30" s="25" t="s">
        <v>35</v>
      </c>
      <c r="C30" s="43">
        <f>SUM(C24:C29)</f>
        <v>81954204.068756148</v>
      </c>
      <c r="D30" s="19">
        <f t="shared" si="1"/>
        <v>1</v>
      </c>
    </row>
    <row r="31" spans="2:7">
      <c r="B31" s="36" t="s">
        <v>48</v>
      </c>
    </row>
    <row r="32" spans="2:7">
      <c r="B32" s="36" t="s">
        <v>49</v>
      </c>
    </row>
    <row r="34" spans="2:18" ht="18.75">
      <c r="B34" s="58" t="s">
        <v>63</v>
      </c>
      <c r="C34" s="58"/>
      <c r="D34" s="58"/>
      <c r="E34" s="58"/>
      <c r="F34" s="58"/>
      <c r="G34" s="58"/>
      <c r="H34" s="58"/>
      <c r="K34" s="61" t="s">
        <v>61</v>
      </c>
      <c r="L34" s="61"/>
      <c r="M34" s="61"/>
      <c r="N34" s="61"/>
      <c r="O34" s="61"/>
      <c r="P34" s="61"/>
      <c r="Q34" s="61"/>
      <c r="R34" s="61"/>
    </row>
    <row r="35" spans="2:18">
      <c r="B35" s="57" t="s">
        <v>62</v>
      </c>
      <c r="C35" s="57"/>
      <c r="D35" s="57"/>
      <c r="E35" s="57"/>
      <c r="F35" s="57"/>
      <c r="G35" s="57"/>
      <c r="H35" s="57"/>
    </row>
    <row r="36" spans="2:18" s="39" customFormat="1" ht="45">
      <c r="B36" s="37" t="s">
        <v>36</v>
      </c>
      <c r="C36" s="37" t="s">
        <v>37</v>
      </c>
      <c r="D36" s="38">
        <v>20.22</v>
      </c>
      <c r="E36" s="37" t="s">
        <v>43</v>
      </c>
      <c r="F36" s="40">
        <v>20.22</v>
      </c>
      <c r="G36" s="37" t="s">
        <v>47</v>
      </c>
      <c r="H36" s="37" t="s">
        <v>50</v>
      </c>
    </row>
    <row r="37" spans="2:18">
      <c r="B37" s="17" t="s">
        <v>34</v>
      </c>
      <c r="C37" s="18">
        <v>25856411.648747779</v>
      </c>
      <c r="D37" s="19">
        <f>C37/$C$49</f>
        <v>0.31549829496306664</v>
      </c>
      <c r="E37" s="20">
        <f>VLOOKUP(B37,Hoja1!$E$3:$F$15,2,FALSE)</f>
        <v>62454949.251891792</v>
      </c>
      <c r="F37" s="19">
        <f>E37/$E$49</f>
        <v>0.12221498935022916</v>
      </c>
      <c r="G37" s="21">
        <f>C37/$E$49</f>
        <v>5.059712820423326E-2</v>
      </c>
      <c r="H37" s="21">
        <f t="shared" ref="H37:H49" si="2">C37/E37</f>
        <v>0.41400100325859407</v>
      </c>
    </row>
    <row r="38" spans="2:18">
      <c r="B38" s="15" t="s">
        <v>32</v>
      </c>
      <c r="C38" s="20">
        <v>10148078.076601416</v>
      </c>
      <c r="D38" s="21">
        <f t="shared" ref="D38:D49" si="3">C38/$C$49</f>
        <v>0.12382620503626153</v>
      </c>
      <c r="E38" s="20">
        <f>VLOOKUP(B38,Hoja1!$E$3:$F$15,2,FALSE)</f>
        <v>73322725.797771037</v>
      </c>
      <c r="F38" s="21">
        <f t="shared" ref="F38:F49" si="4">E38/$E$49</f>
        <v>0.14348160169600846</v>
      </c>
      <c r="G38" s="21">
        <f t="shared" ref="G38:G49" si="5">C38/$E$49</f>
        <v>1.9858270143731937E-2</v>
      </c>
      <c r="H38" s="21">
        <f t="shared" si="2"/>
        <v>0.13840290259517207</v>
      </c>
    </row>
    <row r="39" spans="2:18">
      <c r="B39" s="15" t="s">
        <v>30</v>
      </c>
      <c r="C39" s="20">
        <v>7326488.205312632</v>
      </c>
      <c r="D39" s="21">
        <f t="shared" si="3"/>
        <v>8.939734438963029E-2</v>
      </c>
      <c r="E39" s="20">
        <f>VLOOKUP(B39,Hoja1!$E$3:$F$15,2,FALSE)</f>
        <v>59488419.86639493</v>
      </c>
      <c r="F39" s="21">
        <f t="shared" si="4"/>
        <v>0.11640993528168136</v>
      </c>
      <c r="G39" s="21">
        <f t="shared" si="5"/>
        <v>1.4336841014401122E-2</v>
      </c>
      <c r="H39" s="21">
        <f t="shared" si="2"/>
        <v>0.12315822510947837</v>
      </c>
    </row>
    <row r="40" spans="2:18">
      <c r="B40" s="15" t="s">
        <v>31</v>
      </c>
      <c r="C40" s="20">
        <v>7076057.9894291507</v>
      </c>
      <c r="D40" s="21">
        <f t="shared" si="3"/>
        <v>8.6341610779266859E-2</v>
      </c>
      <c r="E40" s="20">
        <f>VLOOKUP(B40,Hoja1!$E$3:$F$15,2,FALSE)</f>
        <v>37778986.965708852</v>
      </c>
      <c r="F40" s="21">
        <f t="shared" si="4"/>
        <v>7.3927823895184694E-2</v>
      </c>
      <c r="G40" s="21">
        <f t="shared" si="5"/>
        <v>1.3846786558608761E-2</v>
      </c>
      <c r="H40" s="21">
        <f t="shared" si="2"/>
        <v>0.18730142223908575</v>
      </c>
    </row>
    <row r="41" spans="2:18">
      <c r="B41" s="15" t="s">
        <v>28</v>
      </c>
      <c r="C41" s="20">
        <v>5401455.385940847</v>
      </c>
      <c r="D41" s="21">
        <f t="shared" si="3"/>
        <v>6.5908216025248115E-2</v>
      </c>
      <c r="E41" s="20">
        <f>VLOOKUP(B41,Hoja1!$E$3:$F$15,2,FALSE)</f>
        <v>31441654.835233562</v>
      </c>
      <c r="F41" s="21">
        <f t="shared" si="4"/>
        <v>6.1526613292784887E-2</v>
      </c>
      <c r="G41" s="21">
        <f t="shared" si="5"/>
        <v>1.0569839866589959E-2</v>
      </c>
      <c r="H41" s="21">
        <f t="shared" si="2"/>
        <v>0.17179297381917596</v>
      </c>
    </row>
    <row r="42" spans="2:18">
      <c r="B42" s="15" t="s">
        <v>29</v>
      </c>
      <c r="C42" s="20">
        <v>3734867.2537633246</v>
      </c>
      <c r="D42" s="21">
        <f t="shared" si="3"/>
        <v>4.5572613341835738E-2</v>
      </c>
      <c r="E42" s="20">
        <f>VLOOKUP(B42,Hoja1!$E$3:$F$15,2,FALSE)</f>
        <v>31166580.305036455</v>
      </c>
      <c r="F42" s="21">
        <f t="shared" si="4"/>
        <v>6.0988333601883681E-2</v>
      </c>
      <c r="G42" s="21">
        <f t="shared" si="5"/>
        <v>7.3085762955668087E-3</v>
      </c>
      <c r="H42" s="21">
        <f t="shared" si="2"/>
        <v>0.11983564501491932</v>
      </c>
    </row>
    <row r="43" spans="2:18">
      <c r="B43" s="15" t="s">
        <v>26</v>
      </c>
      <c r="C43" s="20">
        <v>3670157.4497451512</v>
      </c>
      <c r="D43" s="21">
        <f t="shared" si="3"/>
        <v>4.4783028417505505E-2</v>
      </c>
      <c r="E43" s="20">
        <f>VLOOKUP(B43,Hoja1!$E$3:$F$15,2,FALSE)</f>
        <v>27052583.582496058</v>
      </c>
      <c r="F43" s="21">
        <f t="shared" si="4"/>
        <v>5.2937857672357209E-2</v>
      </c>
      <c r="G43" s="21">
        <f t="shared" si="5"/>
        <v>7.1819488928762699E-3</v>
      </c>
      <c r="H43" s="21">
        <f t="shared" si="2"/>
        <v>0.13566753942569346</v>
      </c>
    </row>
    <row r="44" spans="2:18">
      <c r="B44" s="15" t="s">
        <v>27</v>
      </c>
      <c r="C44" s="20">
        <v>3103344.7490031254</v>
      </c>
      <c r="D44" s="21">
        <f t="shared" si="3"/>
        <v>3.7866815793849325E-2</v>
      </c>
      <c r="E44" s="20">
        <f>VLOOKUP(B44,Hoja1!$E$3:$F$15,2,FALSE)</f>
        <v>29108098.078556497</v>
      </c>
      <c r="F44" s="21">
        <f t="shared" si="4"/>
        <v>5.6960191934964245E-2</v>
      </c>
      <c r="G44" s="21">
        <f t="shared" si="5"/>
        <v>6.0727812606143159E-3</v>
      </c>
      <c r="H44" s="21">
        <f t="shared" si="2"/>
        <v>0.10661448029437944</v>
      </c>
    </row>
    <row r="45" spans="2:18">
      <c r="B45" s="15" t="s">
        <v>23</v>
      </c>
      <c r="C45" s="20">
        <v>1434235.4162445096</v>
      </c>
      <c r="D45" s="21">
        <f t="shared" si="3"/>
        <v>1.7500449580856722E-2</v>
      </c>
      <c r="E45" s="20">
        <f>VLOOKUP(B45,Hoja1!$E$3:$F$15,2,FALSE)</f>
        <v>12779458.724487275</v>
      </c>
      <c r="F45" s="21">
        <f t="shared" si="4"/>
        <v>2.5007488287529054E-2</v>
      </c>
      <c r="G45" s="21">
        <f t="shared" si="5"/>
        <v>2.8065840773497186E-3</v>
      </c>
      <c r="H45" s="21">
        <f t="shared" si="2"/>
        <v>0.11222974674946984</v>
      </c>
    </row>
    <row r="46" spans="2:18">
      <c r="B46" s="15" t="s">
        <v>25</v>
      </c>
      <c r="C46" s="20">
        <v>1096455.5266404164</v>
      </c>
      <c r="D46" s="21">
        <f t="shared" si="3"/>
        <v>1.3378880792015701E-2</v>
      </c>
      <c r="E46" s="20">
        <f>VLOOKUP(B46,Hoja1!$E$3:$F$15,2,FALSE)</f>
        <v>10668679.578409322</v>
      </c>
      <c r="F46" s="21">
        <f t="shared" si="4"/>
        <v>2.0877009375150642E-2</v>
      </c>
      <c r="G46" s="21">
        <f t="shared" si="5"/>
        <v>2.1455993818984549E-3</v>
      </c>
      <c r="H46" s="21">
        <f t="shared" si="2"/>
        <v>0.10277331122207117</v>
      </c>
    </row>
    <row r="47" spans="2:18">
      <c r="B47" s="22" t="s">
        <v>24</v>
      </c>
      <c r="C47" s="23">
        <v>188913.99248785395</v>
      </c>
      <c r="D47" s="21">
        <f t="shared" si="3"/>
        <v>2.3051165542326913E-3</v>
      </c>
      <c r="E47" s="20">
        <f>VLOOKUP(B47,Hoja1!$E$3:$F$15,2,FALSE)</f>
        <v>2254851.32906802</v>
      </c>
      <c r="F47" s="21">
        <f t="shared" si="4"/>
        <v>4.412406614197205E-3</v>
      </c>
      <c r="G47" s="21">
        <f t="shared" si="5"/>
        <v>3.6967641246322833E-4</v>
      </c>
      <c r="H47" s="21">
        <f t="shared" si="2"/>
        <v>8.3781130069420715E-2</v>
      </c>
    </row>
    <row r="48" spans="2:18">
      <c r="B48" s="22" t="s">
        <v>33</v>
      </c>
      <c r="C48" s="23">
        <v>12917738.374839937</v>
      </c>
      <c r="D48" s="30">
        <f t="shared" si="3"/>
        <v>0.157621424326231</v>
      </c>
      <c r="E48" s="32">
        <f>VLOOKUP(B48,Hoja1!$E$3:$F$15,2,FALSE)</f>
        <v>133508292.49494432</v>
      </c>
      <c r="F48" s="30">
        <f t="shared" si="4"/>
        <v>0.26125574899802928</v>
      </c>
      <c r="G48" s="30">
        <f t="shared" si="5"/>
        <v>2.5278080869824558E-2</v>
      </c>
      <c r="H48" s="30">
        <f t="shared" si="2"/>
        <v>9.6756075097950228E-2</v>
      </c>
    </row>
    <row r="49" spans="2:11">
      <c r="B49" s="25" t="s">
        <v>35</v>
      </c>
      <c r="C49" s="43">
        <f>+SUM(C37:C48)</f>
        <v>81954204.068756133</v>
      </c>
      <c r="D49" s="21">
        <f t="shared" si="3"/>
        <v>1</v>
      </c>
      <c r="E49" s="20">
        <f>VLOOKUP(B49,Hoja1!$E$3:$F$15,2,FALSE)</f>
        <v>511025280.80999815</v>
      </c>
      <c r="F49" s="21">
        <f t="shared" si="4"/>
        <v>1</v>
      </c>
      <c r="G49" s="21">
        <f t="shared" si="5"/>
        <v>0.16037211297815837</v>
      </c>
      <c r="H49" s="21">
        <f t="shared" si="2"/>
        <v>0.16037211297815837</v>
      </c>
    </row>
    <row r="50" spans="2:11">
      <c r="B50" s="15" t="s">
        <v>48</v>
      </c>
    </row>
    <row r="51" spans="2:11">
      <c r="B51" s="15" t="s">
        <v>49</v>
      </c>
    </row>
    <row r="53" spans="2:11">
      <c r="G53" s="45">
        <f>+E49+48290000</f>
        <v>559315280.80999815</v>
      </c>
    </row>
    <row r="54" spans="2:11" ht="30">
      <c r="B54" s="37" t="s">
        <v>38</v>
      </c>
      <c r="C54" s="41" t="s">
        <v>37</v>
      </c>
      <c r="D54" s="40">
        <v>20.22</v>
      </c>
      <c r="E54" s="37" t="s">
        <v>42</v>
      </c>
      <c r="K54" s="35" t="s">
        <v>48</v>
      </c>
    </row>
    <row r="55" spans="2:11">
      <c r="B55" s="17" t="s">
        <v>39</v>
      </c>
      <c r="C55" s="18">
        <f>C24</f>
        <v>31657676.6591391</v>
      </c>
      <c r="D55" s="21">
        <f>C55/$C$61</f>
        <v>0.38628496266743845</v>
      </c>
      <c r="E55" s="28">
        <f t="shared" ref="E55:E61" si="6">+C55/$E$49</f>
        <v>6.1949335674666137E-2</v>
      </c>
      <c r="K55" s="35" t="s">
        <v>49</v>
      </c>
    </row>
    <row r="56" spans="2:11">
      <c r="B56" s="15" t="s">
        <v>40</v>
      </c>
      <c r="C56" s="20">
        <f t="shared" ref="C56:C60" si="7">C25</f>
        <v>20923709.888047047</v>
      </c>
      <c r="D56" s="21">
        <f t="shared" ref="D56:D61" si="8">C56/$C$61</f>
        <v>0.25530978094171874</v>
      </c>
      <c r="E56" s="28">
        <f t="shared" si="6"/>
        <v>4.0944569033614195E-2</v>
      </c>
    </row>
    <row r="57" spans="2:11">
      <c r="B57" s="15" t="s">
        <v>18</v>
      </c>
      <c r="C57" s="20">
        <f t="shared" si="7"/>
        <v>1750833.1561476295</v>
      </c>
      <c r="D57" s="21">
        <f t="shared" si="8"/>
        <v>2.1363555122550563E-2</v>
      </c>
      <c r="E57" s="48">
        <f t="shared" si="6"/>
        <v>3.4261184757287933E-3</v>
      </c>
    </row>
    <row r="58" spans="2:11">
      <c r="B58" s="15" t="s">
        <v>19</v>
      </c>
      <c r="C58" s="20">
        <f t="shared" si="7"/>
        <v>8954049.7942579426</v>
      </c>
      <c r="D58" s="21">
        <f t="shared" si="8"/>
        <v>0.10925674766783007</v>
      </c>
      <c r="E58" s="48">
        <f t="shared" si="6"/>
        <v>1.7521735480611388E-2</v>
      </c>
    </row>
    <row r="59" spans="2:11">
      <c r="B59" s="15" t="s">
        <v>41</v>
      </c>
      <c r="C59" s="20">
        <f t="shared" si="7"/>
        <v>9970834.8475429397</v>
      </c>
      <c r="D59" s="21">
        <f t="shared" si="8"/>
        <v>0.12166349439716145</v>
      </c>
      <c r="E59" s="48">
        <f t="shared" si="6"/>
        <v>1.9511431668779118E-2</v>
      </c>
    </row>
    <row r="60" spans="2:11">
      <c r="B60" s="22" t="s">
        <v>21</v>
      </c>
      <c r="C60" s="23">
        <f t="shared" si="7"/>
        <v>8697099.723621482</v>
      </c>
      <c r="D60" s="21">
        <f t="shared" si="8"/>
        <v>0.10612145920330066</v>
      </c>
      <c r="E60" s="50">
        <f t="shared" si="6"/>
        <v>1.7018922644758759E-2</v>
      </c>
    </row>
    <row r="61" spans="2:11">
      <c r="B61" s="25" t="s">
        <v>35</v>
      </c>
      <c r="C61" s="44">
        <f>SUM(C55:C60)</f>
        <v>81954204.068756148</v>
      </c>
      <c r="D61" s="19">
        <f t="shared" si="8"/>
        <v>1</v>
      </c>
      <c r="E61" s="19">
        <f t="shared" si="6"/>
        <v>0.1603721129781584</v>
      </c>
    </row>
    <row r="62" spans="2:11">
      <c r="B62" s="15" t="s">
        <v>48</v>
      </c>
    </row>
    <row r="63" spans="2:11">
      <c r="B63" s="15" t="s">
        <v>49</v>
      </c>
    </row>
  </sheetData>
  <sortState ref="B6:D16">
    <sortCondition descending="1" ref="D6:D16"/>
  </sortState>
  <mergeCells count="7">
    <mergeCell ref="B35:H35"/>
    <mergeCell ref="B3:D3"/>
    <mergeCell ref="A1:U1"/>
    <mergeCell ref="G3:O3"/>
    <mergeCell ref="B4:D4"/>
    <mergeCell ref="K34:R34"/>
    <mergeCell ref="B34:H34"/>
  </mergeCells>
  <conditionalFormatting sqref="H37:H4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{C75D4739-4347-4950-83DD-6F42FED37A37}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5D4739-4347-4950-83DD-6F42FED37A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H37:H47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topLeftCell="A13" workbookViewId="0">
      <selection activeCell="E29" sqref="C29:E2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8.75">
      <c r="B3" s="58" t="s">
        <v>45</v>
      </c>
      <c r="C3" s="58"/>
      <c r="D3" s="58"/>
    </row>
    <row r="5" spans="2:16">
      <c r="B5" s="12" t="s">
        <v>36</v>
      </c>
      <c r="C5" s="12" t="s">
        <v>37</v>
      </c>
      <c r="D5" s="13">
        <v>20.22</v>
      </c>
    </row>
    <row r="6" spans="2:16">
      <c r="B6" s="17" t="s">
        <v>34</v>
      </c>
      <c r="C6" s="18">
        <v>9782508.9213077929</v>
      </c>
      <c r="D6" s="19">
        <f>C6/$C$18</f>
        <v>0.30900906047644933</v>
      </c>
    </row>
    <row r="7" spans="2:16">
      <c r="B7" s="15" t="s">
        <v>32</v>
      </c>
      <c r="C7" s="20">
        <v>3701215.2974097203</v>
      </c>
      <c r="D7" s="21">
        <f t="shared" ref="D7:D18" si="0">C7/$C$18</f>
        <v>0.11691367428068145</v>
      </c>
    </row>
    <row r="8" spans="2:16">
      <c r="B8" s="15" t="s">
        <v>30</v>
      </c>
      <c r="C8" s="20">
        <v>3210409.6206546971</v>
      </c>
      <c r="D8" s="21">
        <f t="shared" si="0"/>
        <v>0.10141014627262293</v>
      </c>
    </row>
    <row r="9" spans="2:16">
      <c r="B9" s="15" t="s">
        <v>31</v>
      </c>
      <c r="C9" s="20">
        <v>2716698.3773428584</v>
      </c>
      <c r="D9" s="21">
        <f t="shared" si="0"/>
        <v>8.5814837475086406E-2</v>
      </c>
    </row>
    <row r="10" spans="2:16">
      <c r="B10" s="15" t="s">
        <v>28</v>
      </c>
      <c r="C10" s="20">
        <v>1881562.9448863268</v>
      </c>
      <c r="D10" s="21">
        <f t="shared" si="0"/>
        <v>5.9434650405501173E-2</v>
      </c>
    </row>
    <row r="11" spans="2:16">
      <c r="B11" s="15" t="s">
        <v>26</v>
      </c>
      <c r="C11" s="20">
        <v>1477097.2796022145</v>
      </c>
      <c r="D11" s="21">
        <f t="shared" si="0"/>
        <v>4.6658423342503828E-2</v>
      </c>
    </row>
    <row r="12" spans="2:16">
      <c r="B12" s="15" t="s">
        <v>27</v>
      </c>
      <c r="C12" s="20">
        <v>1437147.8572058824</v>
      </c>
      <c r="D12" s="21">
        <f t="shared" si="0"/>
        <v>4.5396504382800282E-2</v>
      </c>
    </row>
    <row r="13" spans="2:16">
      <c r="B13" s="15" t="s">
        <v>29</v>
      </c>
      <c r="C13" s="20">
        <v>1126777.440077126</v>
      </c>
      <c r="D13" s="21">
        <f t="shared" si="0"/>
        <v>3.5592550022202657E-2</v>
      </c>
    </row>
    <row r="14" spans="2:16">
      <c r="B14" s="15" t="s">
        <v>23</v>
      </c>
      <c r="C14" s="20">
        <v>481939.67501296202</v>
      </c>
      <c r="D14" s="21">
        <f t="shared" si="0"/>
        <v>1.5223469498474178E-2</v>
      </c>
    </row>
    <row r="15" spans="2:16">
      <c r="B15" s="15" t="s">
        <v>25</v>
      </c>
      <c r="C15" s="20">
        <v>326999.06771484634</v>
      </c>
      <c r="D15" s="21">
        <f t="shared" si="0"/>
        <v>1.0329218762187545E-2</v>
      </c>
    </row>
    <row r="16" spans="2:16">
      <c r="B16" s="22" t="s">
        <v>24</v>
      </c>
      <c r="C16" s="23">
        <v>18025.313227649567</v>
      </c>
      <c r="D16" s="24">
        <f t="shared" si="0"/>
        <v>5.6938206242137255E-4</v>
      </c>
    </row>
    <row r="17" spans="2:7">
      <c r="B17" s="22" t="s">
        <v>46</v>
      </c>
      <c r="C17" s="23">
        <v>5497294.8646970252</v>
      </c>
      <c r="D17" s="24">
        <f t="shared" si="0"/>
        <v>0.17364808301906887</v>
      </c>
    </row>
    <row r="18" spans="2:7">
      <c r="B18" s="25" t="s">
        <v>35</v>
      </c>
      <c r="C18" s="26">
        <v>31657676.6591391</v>
      </c>
      <c r="D18" s="27">
        <f t="shared" si="0"/>
        <v>1</v>
      </c>
    </row>
    <row r="19" spans="2:7">
      <c r="B19" s="15" t="s">
        <v>48</v>
      </c>
      <c r="G19" s="15" t="s">
        <v>48</v>
      </c>
    </row>
    <row r="20" spans="2:7">
      <c r="B20" s="15" t="s">
        <v>49</v>
      </c>
      <c r="G20" s="15" t="s">
        <v>49</v>
      </c>
    </row>
    <row r="22" spans="2:7" ht="18.75">
      <c r="B22" s="29" t="s">
        <v>42</v>
      </c>
    </row>
    <row r="24" spans="2:7">
      <c r="B24" s="12" t="s">
        <v>36</v>
      </c>
      <c r="C24" s="12" t="s">
        <v>37</v>
      </c>
      <c r="D24" s="12" t="s">
        <v>43</v>
      </c>
      <c r="E24" s="14" t="s">
        <v>47</v>
      </c>
    </row>
    <row r="25" spans="2:7">
      <c r="B25" s="17" t="s">
        <v>34</v>
      </c>
      <c r="C25" s="18">
        <v>9782508.9213077929</v>
      </c>
      <c r="D25" s="18">
        <f>VLOOKUP(B25,Hoja1!$E$3:$F$15,2,FALSE)</f>
        <v>62454949.251891792</v>
      </c>
      <c r="E25" s="19">
        <f t="shared" ref="E25:E37" si="1">+C25/D25</f>
        <v>0.15663304571513162</v>
      </c>
    </row>
    <row r="26" spans="2:7">
      <c r="B26" s="15" t="s">
        <v>32</v>
      </c>
      <c r="C26" s="20">
        <v>3701215.2974097203</v>
      </c>
      <c r="D26" s="20">
        <f>VLOOKUP(B26,Hoja1!$E$3:$F$15,2,FALSE)</f>
        <v>73322725.797771037</v>
      </c>
      <c r="E26" s="21">
        <f t="shared" si="1"/>
        <v>5.0478419305058551E-2</v>
      </c>
    </row>
    <row r="27" spans="2:7">
      <c r="B27" s="15" t="s">
        <v>30</v>
      </c>
      <c r="C27" s="20">
        <v>3210409.6206546971</v>
      </c>
      <c r="D27" s="20">
        <f>VLOOKUP(B27,Hoja1!$E$3:$F$15,2,FALSE)</f>
        <v>59488419.86639493</v>
      </c>
      <c r="E27" s="21">
        <f t="shared" si="1"/>
        <v>5.3966967484847597E-2</v>
      </c>
    </row>
    <row r="28" spans="2:7">
      <c r="B28" s="15" t="s">
        <v>31</v>
      </c>
      <c r="C28" s="20">
        <v>2716698.3773428584</v>
      </c>
      <c r="D28" s="20">
        <f>VLOOKUP(B28,Hoja1!$E$3:$F$15,2,FALSE)</f>
        <v>37778986.965708852</v>
      </c>
      <c r="E28" s="21">
        <f t="shared" si="1"/>
        <v>7.191030240722826E-2</v>
      </c>
    </row>
    <row r="29" spans="2:7">
      <c r="B29" s="15" t="s">
        <v>28</v>
      </c>
      <c r="C29" s="20">
        <v>1881562.9448863268</v>
      </c>
      <c r="D29" s="20">
        <f>VLOOKUP(B29,Hoja1!$E$3:$F$15,2,FALSE)</f>
        <v>31441654.835233562</v>
      </c>
      <c r="E29" s="21">
        <f t="shared" si="1"/>
        <v>5.9842999827663168E-2</v>
      </c>
    </row>
    <row r="30" spans="2:7">
      <c r="B30" s="15" t="s">
        <v>26</v>
      </c>
      <c r="C30" s="20">
        <v>1477097.2796022145</v>
      </c>
      <c r="D30" s="20">
        <f>VLOOKUP(B30,Hoja1!$E$3:$F$15,2,FALSE)</f>
        <v>27052583.582496058</v>
      </c>
      <c r="E30" s="21">
        <f t="shared" si="1"/>
        <v>5.4600969075572756E-2</v>
      </c>
    </row>
    <row r="31" spans="2:7">
      <c r="B31" s="15" t="s">
        <v>27</v>
      </c>
      <c r="C31" s="20">
        <v>1437147.8572058824</v>
      </c>
      <c r="D31" s="20">
        <f>VLOOKUP(B31,Hoja1!$E$3:$F$15,2,FALSE)</f>
        <v>29108098.078556497</v>
      </c>
      <c r="E31" s="21">
        <f t="shared" si="1"/>
        <v>4.937278462259298E-2</v>
      </c>
    </row>
    <row r="32" spans="2:7">
      <c r="B32" s="15" t="s">
        <v>29</v>
      </c>
      <c r="C32" s="20">
        <v>1126777.440077126</v>
      </c>
      <c r="D32" s="20">
        <f>VLOOKUP(B32,Hoja1!$E$3:$F$15,2,FALSE)</f>
        <v>31166580.305036455</v>
      </c>
      <c r="E32" s="21">
        <f t="shared" si="1"/>
        <v>3.6153387027034245E-2</v>
      </c>
    </row>
    <row r="33" spans="2:5">
      <c r="B33" s="15" t="s">
        <v>23</v>
      </c>
      <c r="C33" s="20">
        <v>481939.67501296202</v>
      </c>
      <c r="D33" s="20">
        <f>VLOOKUP(B33,Hoja1!$E$3:$F$15,2,FALSE)</f>
        <v>12779458.724487275</v>
      </c>
      <c r="E33" s="21">
        <f t="shared" si="1"/>
        <v>3.7712056934735158E-2</v>
      </c>
    </row>
    <row r="34" spans="2:5">
      <c r="B34" s="15" t="s">
        <v>25</v>
      </c>
      <c r="C34" s="20">
        <v>326999.06771484634</v>
      </c>
      <c r="D34" s="20">
        <f>VLOOKUP(B34,Hoja1!$E$3:$F$15,2,FALSE)</f>
        <v>10668679.578409322</v>
      </c>
      <c r="E34" s="21">
        <f t="shared" si="1"/>
        <v>3.0650378550744817E-2</v>
      </c>
    </row>
    <row r="35" spans="2:5">
      <c r="B35" s="22" t="s">
        <v>24</v>
      </c>
      <c r="C35" s="23">
        <v>18025.313227649567</v>
      </c>
      <c r="D35" s="20">
        <f>VLOOKUP(B35,Hoja1!$E$3:$F$15,2,FALSE)</f>
        <v>2254851.32906802</v>
      </c>
      <c r="E35" s="24">
        <f t="shared" si="1"/>
        <v>7.9940140599424041E-3</v>
      </c>
    </row>
    <row r="36" spans="2:5">
      <c r="B36" s="22" t="s">
        <v>33</v>
      </c>
      <c r="C36" s="23">
        <v>5497294.8646970252</v>
      </c>
      <c r="D36" s="32">
        <f>VLOOKUP(B36,Hoja1!$E$3:$F$15,2,FALSE)</f>
        <v>133508292.49494432</v>
      </c>
      <c r="E36" s="24">
        <f t="shared" si="1"/>
        <v>4.1175681015508427E-2</v>
      </c>
    </row>
    <row r="37" spans="2:5">
      <c r="B37" s="25" t="s">
        <v>35</v>
      </c>
      <c r="C37" s="26">
        <v>31657676.6591391</v>
      </c>
      <c r="D37" s="34">
        <f>VLOOKUP(B37,Hoja1!$E$3:$F$15,2,FALSE)</f>
        <v>511025280.80999815</v>
      </c>
      <c r="E37" s="27">
        <f t="shared" si="1"/>
        <v>6.1949335674666137E-2</v>
      </c>
    </row>
    <row r="38" spans="2:5">
      <c r="B38" s="15" t="s">
        <v>48</v>
      </c>
      <c r="D38" s="42">
        <f>+D37+48290000</f>
        <v>559315280.80999815</v>
      </c>
    </row>
    <row r="39" spans="2:5">
      <c r="B39" s="15" t="s">
        <v>49</v>
      </c>
    </row>
    <row r="42" spans="2:5">
      <c r="B42" s="15" t="s">
        <v>36</v>
      </c>
      <c r="C42" s="15" t="s">
        <v>66</v>
      </c>
      <c r="D42" s="15" t="s">
        <v>64</v>
      </c>
      <c r="E42" s="15" t="s">
        <v>65</v>
      </c>
    </row>
    <row r="43" spans="2:5">
      <c r="B43" s="15" t="str">
        <f>+B25</f>
        <v>Extracción de Petróleo, Gas y Minerales</v>
      </c>
      <c r="C43" s="47">
        <f>+C25</f>
        <v>9782508.9213077929</v>
      </c>
      <c r="D43" s="46">
        <f>+D6</f>
        <v>0.30900906047644933</v>
      </c>
      <c r="E43" s="46">
        <f>+E25</f>
        <v>0.15663304571513162</v>
      </c>
    </row>
    <row r="44" spans="2:5">
      <c r="B44" s="15" t="str">
        <f t="shared" ref="B44:C44" si="2">+B26</f>
        <v>Manufactura</v>
      </c>
      <c r="C44" s="47">
        <f t="shared" si="2"/>
        <v>3701215.2974097203</v>
      </c>
      <c r="D44" s="46">
        <f t="shared" ref="D44:D54" si="3">+D7</f>
        <v>0.11691367428068145</v>
      </c>
      <c r="E44" s="46">
        <f t="shared" ref="E44:E54" si="4">+E26</f>
        <v>5.0478419305058551E-2</v>
      </c>
    </row>
    <row r="45" spans="2:5">
      <c r="B45" s="15" t="str">
        <f t="shared" ref="B45:C45" si="5">+B27</f>
        <v>Comercio</v>
      </c>
      <c r="C45" s="47">
        <f t="shared" si="5"/>
        <v>3210409.6206546971</v>
      </c>
      <c r="D45" s="46">
        <f t="shared" si="3"/>
        <v>0.10141014627262293</v>
      </c>
      <c r="E45" s="46">
        <f t="shared" si="4"/>
        <v>5.3966967484847597E-2</v>
      </c>
    </row>
    <row r="46" spans="2:5">
      <c r="B46" s="15" t="str">
        <f t="shared" ref="B46:C46" si="6">+B28</f>
        <v>Construcción</v>
      </c>
      <c r="C46" s="47">
        <f t="shared" si="6"/>
        <v>2716698.3773428584</v>
      </c>
      <c r="D46" s="46">
        <f t="shared" si="3"/>
        <v>8.5814837475086406E-2</v>
      </c>
      <c r="E46" s="46">
        <f t="shared" si="4"/>
        <v>7.191030240722826E-2</v>
      </c>
    </row>
    <row r="47" spans="2:5">
      <c r="B47" s="15" t="str">
        <f t="shared" ref="B47:C47" si="7">+B29</f>
        <v>Agricultura, Ganadería, Caza y Silvicultura</v>
      </c>
      <c r="C47" s="47">
        <f t="shared" si="7"/>
        <v>1881562.9448863268</v>
      </c>
      <c r="D47" s="46">
        <f t="shared" si="3"/>
        <v>5.9434650405501173E-2</v>
      </c>
      <c r="E47" s="46">
        <f t="shared" si="4"/>
        <v>5.9842999827663168E-2</v>
      </c>
    </row>
    <row r="48" spans="2:5">
      <c r="B48" s="15" t="str">
        <f t="shared" ref="B48:C48" si="8">+B30</f>
        <v>Transporte, Almacen., Correo y Mensajería</v>
      </c>
      <c r="C48" s="47">
        <f t="shared" si="8"/>
        <v>1477097.2796022145</v>
      </c>
      <c r="D48" s="46">
        <f t="shared" si="3"/>
        <v>4.6658423342503828E-2</v>
      </c>
      <c r="E48" s="46">
        <f t="shared" si="4"/>
        <v>5.4600969075572756E-2</v>
      </c>
    </row>
    <row r="49" spans="2:5">
      <c r="B49" s="15" t="str">
        <f t="shared" ref="B49:C49" si="9">+B31</f>
        <v>Telecom. y Otros Serv. de Información</v>
      </c>
      <c r="C49" s="47">
        <f t="shared" si="9"/>
        <v>1437147.8572058824</v>
      </c>
      <c r="D49" s="46">
        <f t="shared" si="3"/>
        <v>4.5396504382800282E-2</v>
      </c>
      <c r="E49" s="46">
        <f t="shared" si="4"/>
        <v>4.937278462259298E-2</v>
      </c>
    </row>
    <row r="50" spans="2:5">
      <c r="B50" s="15" t="str">
        <f t="shared" ref="B50:C50" si="10">+B32</f>
        <v>Administración Pública y Defensa</v>
      </c>
      <c r="C50" s="47">
        <f t="shared" si="10"/>
        <v>1126777.440077126</v>
      </c>
      <c r="D50" s="46">
        <f t="shared" si="3"/>
        <v>3.5592550022202657E-2</v>
      </c>
      <c r="E50" s="46">
        <f t="shared" si="4"/>
        <v>3.6153387027034245E-2</v>
      </c>
    </row>
    <row r="51" spans="2:5">
      <c r="B51" s="15" t="str">
        <f t="shared" ref="B51:C51" si="11">+B33</f>
        <v>Alojamiento y Restaurantes</v>
      </c>
      <c r="C51" s="47">
        <f t="shared" si="11"/>
        <v>481939.67501296202</v>
      </c>
      <c r="D51" s="46">
        <f t="shared" si="3"/>
        <v>1.5223469498474178E-2</v>
      </c>
      <c r="E51" s="46">
        <f t="shared" si="4"/>
        <v>3.7712056934735158E-2</v>
      </c>
    </row>
    <row r="52" spans="2:5">
      <c r="B52" s="15" t="str">
        <f t="shared" ref="B52:C52" si="12">+B34</f>
        <v>Electricidad, Gas y Agua</v>
      </c>
      <c r="C52" s="47">
        <f t="shared" si="12"/>
        <v>326999.06771484634</v>
      </c>
      <c r="D52" s="46">
        <f t="shared" si="3"/>
        <v>1.0329218762187545E-2</v>
      </c>
      <c r="E52" s="46">
        <f t="shared" si="4"/>
        <v>3.0650378550744817E-2</v>
      </c>
    </row>
    <row r="53" spans="2:5">
      <c r="B53" s="15" t="str">
        <f t="shared" ref="B53:C53" si="13">+B35</f>
        <v>Pesca y Acuicultura</v>
      </c>
      <c r="C53" s="47">
        <f t="shared" si="13"/>
        <v>18025.313227649567</v>
      </c>
      <c r="D53" s="46">
        <f t="shared" si="3"/>
        <v>5.6938206242137255E-4</v>
      </c>
      <c r="E53" s="46">
        <f t="shared" si="4"/>
        <v>7.9940140599424041E-3</v>
      </c>
    </row>
    <row r="54" spans="2:5">
      <c r="B54" s="15" t="str">
        <f t="shared" ref="B54:C54" si="14">+B36</f>
        <v>Otros Servicios</v>
      </c>
      <c r="C54" s="47">
        <f t="shared" si="14"/>
        <v>5497294.8646970252</v>
      </c>
      <c r="D54" s="46">
        <f t="shared" si="3"/>
        <v>0.17364808301906887</v>
      </c>
      <c r="E54" s="46">
        <f t="shared" si="4"/>
        <v>4.1175681015508427E-2</v>
      </c>
    </row>
    <row r="55" spans="2:5">
      <c r="C55" s="47"/>
      <c r="D55" s="46"/>
      <c r="E55" s="46"/>
    </row>
    <row r="56" spans="2:5">
      <c r="D56" s="46"/>
      <c r="E56" s="46"/>
    </row>
  </sheetData>
  <mergeCells count="2">
    <mergeCell ref="B3:D3"/>
    <mergeCell ref="B1:P1"/>
  </mergeCells>
  <conditionalFormatting sqref="E25:E3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{DA4600E1-622E-46C1-85A9-330F6F386F46}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4600E1-622E-46C1-85A9-330F6F38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E25:E35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opLeftCell="A11" workbookViewId="0">
      <selection activeCell="E29" sqref="E2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8.75">
      <c r="B3" s="58" t="s">
        <v>45</v>
      </c>
      <c r="C3" s="58"/>
      <c r="D3" s="58"/>
    </row>
    <row r="5" spans="2:16">
      <c r="B5" s="12" t="s">
        <v>36</v>
      </c>
      <c r="C5" s="12" t="s">
        <v>37</v>
      </c>
      <c r="D5" s="13">
        <v>20.22</v>
      </c>
    </row>
    <row r="6" spans="2:16">
      <c r="B6" s="17" t="s">
        <v>34</v>
      </c>
      <c r="C6" s="18">
        <v>8712405.4318174161</v>
      </c>
      <c r="D6" s="19">
        <f>C6/$C$18</f>
        <v>0.41638913359215018</v>
      </c>
    </row>
    <row r="7" spans="2:16">
      <c r="B7" s="15" t="s">
        <v>31</v>
      </c>
      <c r="C7" s="20">
        <v>1881607.6064354647</v>
      </c>
      <c r="D7" s="21">
        <f t="shared" ref="D7:D18" si="0">C7/$C$18</f>
        <v>8.9927054834112313E-2</v>
      </c>
    </row>
    <row r="8" spans="2:16">
      <c r="B8" s="15" t="s">
        <v>30</v>
      </c>
      <c r="C8" s="20">
        <v>1645858.6686127866</v>
      </c>
      <c r="D8" s="21">
        <f t="shared" si="0"/>
        <v>7.8659983216121998E-2</v>
      </c>
    </row>
    <row r="9" spans="2:16">
      <c r="B9" s="15" t="s">
        <v>32</v>
      </c>
      <c r="C9" s="20">
        <v>1284199.9893524516</v>
      </c>
      <c r="D9" s="21">
        <f t="shared" si="0"/>
        <v>6.1375348646277507E-2</v>
      </c>
    </row>
    <row r="10" spans="2:16">
      <c r="B10" s="15" t="s">
        <v>28</v>
      </c>
      <c r="C10" s="20">
        <v>1058571.6588762782</v>
      </c>
      <c r="D10" s="21">
        <f t="shared" si="0"/>
        <v>5.059196789384858E-2</v>
      </c>
    </row>
    <row r="11" spans="2:16">
      <c r="B11" s="15" t="s">
        <v>29</v>
      </c>
      <c r="C11" s="20">
        <v>1028983.1655029581</v>
      </c>
      <c r="D11" s="21">
        <f t="shared" si="0"/>
        <v>4.9177854740319195E-2</v>
      </c>
    </row>
    <row r="12" spans="2:16">
      <c r="B12" s="15" t="s">
        <v>26</v>
      </c>
      <c r="C12" s="20">
        <v>859703.76496248622</v>
      </c>
      <c r="D12" s="21">
        <f t="shared" si="0"/>
        <v>4.1087539903886916E-2</v>
      </c>
    </row>
    <row r="13" spans="2:16">
      <c r="B13" s="15" t="s">
        <v>27</v>
      </c>
      <c r="C13" s="20">
        <v>669952.57944066694</v>
      </c>
      <c r="D13" s="21">
        <f t="shared" si="0"/>
        <v>3.2018823766209188E-2</v>
      </c>
    </row>
    <row r="14" spans="2:16">
      <c r="B14" s="15" t="s">
        <v>23</v>
      </c>
      <c r="C14" s="20">
        <v>598388.050919706</v>
      </c>
      <c r="D14" s="21">
        <f t="shared" si="0"/>
        <v>2.8598563740436074E-2</v>
      </c>
    </row>
    <row r="15" spans="2:16">
      <c r="B15" s="15" t="s">
        <v>25</v>
      </c>
      <c r="C15" s="20">
        <v>280631.58691489499</v>
      </c>
      <c r="D15" s="21">
        <f t="shared" si="0"/>
        <v>1.3412133336603448E-2</v>
      </c>
    </row>
    <row r="16" spans="2:16">
      <c r="B16" s="22" t="s">
        <v>24</v>
      </c>
      <c r="C16" s="23">
        <v>813.11734427060594</v>
      </c>
      <c r="D16" s="24">
        <f t="shared" si="0"/>
        <v>3.886105038834964E-5</v>
      </c>
    </row>
    <row r="17" spans="2:7">
      <c r="B17" s="22" t="s">
        <v>46</v>
      </c>
      <c r="C17" s="23">
        <v>2902594.2678676662</v>
      </c>
      <c r="D17" s="24">
        <f t="shared" si="0"/>
        <v>0.13872273527964621</v>
      </c>
    </row>
    <row r="18" spans="2:7">
      <c r="B18" s="25" t="s">
        <v>35</v>
      </c>
      <c r="C18" s="26">
        <v>20923709.888047047</v>
      </c>
      <c r="D18" s="27">
        <f t="shared" si="0"/>
        <v>1</v>
      </c>
    </row>
    <row r="19" spans="2:7">
      <c r="B19" s="15" t="s">
        <v>48</v>
      </c>
      <c r="G19" s="15" t="s">
        <v>48</v>
      </c>
    </row>
    <row r="20" spans="2:7">
      <c r="B20" s="15" t="s">
        <v>49</v>
      </c>
      <c r="G20" s="15" t="s">
        <v>49</v>
      </c>
    </row>
    <row r="22" spans="2:7" ht="18.75">
      <c r="B22" s="29" t="s">
        <v>42</v>
      </c>
    </row>
    <row r="24" spans="2:7">
      <c r="B24" s="12" t="s">
        <v>36</v>
      </c>
      <c r="C24" s="12" t="s">
        <v>37</v>
      </c>
      <c r="D24" s="12" t="s">
        <v>43</v>
      </c>
      <c r="E24" s="14" t="s">
        <v>47</v>
      </c>
    </row>
    <row r="25" spans="2:7">
      <c r="B25" s="17" t="s">
        <v>34</v>
      </c>
      <c r="C25" s="18">
        <v>8712405.4318174161</v>
      </c>
      <c r="D25" s="18">
        <f>VLOOKUP(B25,Hoja1!$E$3:$F$15,2,FALSE)</f>
        <v>62454949.251891792</v>
      </c>
      <c r="E25" s="19">
        <f t="shared" ref="E25:E37" si="1">+C25/D25</f>
        <v>0.13949903948650655</v>
      </c>
    </row>
    <row r="26" spans="2:7">
      <c r="B26" s="15" t="s">
        <v>31</v>
      </c>
      <c r="C26" s="20">
        <v>1881607.6064354647</v>
      </c>
      <c r="D26" s="20">
        <f>VLOOKUP(B26,Hoja1!$E$3:$F$15,2,FALSE)</f>
        <v>37778986.965708852</v>
      </c>
      <c r="E26" s="21">
        <f t="shared" si="1"/>
        <v>4.9805665994785892E-2</v>
      </c>
    </row>
    <row r="27" spans="2:7">
      <c r="B27" s="15" t="s">
        <v>30</v>
      </c>
      <c r="C27" s="20">
        <v>1645858.6686127866</v>
      </c>
      <c r="D27" s="20">
        <f>VLOOKUP(B27,Hoja1!$E$3:$F$15,2,FALSE)</f>
        <v>59488419.86639493</v>
      </c>
      <c r="E27" s="21">
        <f t="shared" si="1"/>
        <v>2.7666874869247179E-2</v>
      </c>
    </row>
    <row r="28" spans="2:7">
      <c r="B28" s="15" t="s">
        <v>32</v>
      </c>
      <c r="C28" s="20">
        <v>1284199.9893524516</v>
      </c>
      <c r="D28" s="20">
        <f>VLOOKUP(B28,Hoja1!$E$3:$F$15,2,FALSE)</f>
        <v>73322725.797771037</v>
      </c>
      <c r="E28" s="21">
        <f t="shared" si="1"/>
        <v>1.7514351456250559E-2</v>
      </c>
    </row>
    <row r="29" spans="2:7">
      <c r="B29" s="15" t="s">
        <v>28</v>
      </c>
      <c r="C29" s="20">
        <v>1058571.6588762782</v>
      </c>
      <c r="D29" s="20">
        <f>VLOOKUP(B29,Hoja1!$E$3:$F$15,2,FALSE)</f>
        <v>31441654.835233562</v>
      </c>
      <c r="E29" s="21">
        <f t="shared" si="1"/>
        <v>3.3667809929967214E-2</v>
      </c>
    </row>
    <row r="30" spans="2:7">
      <c r="B30" s="15" t="s">
        <v>29</v>
      </c>
      <c r="C30" s="20">
        <v>1028983.1655029581</v>
      </c>
      <c r="D30" s="20">
        <f>VLOOKUP(B30,Hoja1!$E$3:$F$15,2,FALSE)</f>
        <v>31166580.305036455</v>
      </c>
      <c r="E30" s="21">
        <f t="shared" si="1"/>
        <v>3.3015594121395361E-2</v>
      </c>
    </row>
    <row r="31" spans="2:7">
      <c r="B31" s="15" t="s">
        <v>26</v>
      </c>
      <c r="C31" s="20">
        <v>859703.76496248622</v>
      </c>
      <c r="D31" s="20">
        <f>VLOOKUP(B31,Hoja1!$E$3:$F$15,2,FALSE)</f>
        <v>27052583.582496058</v>
      </c>
      <c r="E31" s="21">
        <f t="shared" si="1"/>
        <v>3.1778989327982107E-2</v>
      </c>
    </row>
    <row r="32" spans="2:7">
      <c r="B32" s="15" t="s">
        <v>27</v>
      </c>
      <c r="C32" s="20">
        <v>669952.57944066694</v>
      </c>
      <c r="D32" s="20">
        <f>VLOOKUP(B32,Hoja1!$E$3:$F$15,2,FALSE)</f>
        <v>29108098.078556497</v>
      </c>
      <c r="E32" s="21">
        <f t="shared" si="1"/>
        <v>2.3016020408911948E-2</v>
      </c>
    </row>
    <row r="33" spans="2:5">
      <c r="B33" s="15" t="s">
        <v>23</v>
      </c>
      <c r="C33" s="20">
        <v>598388.050919706</v>
      </c>
      <c r="D33" s="20">
        <f>VLOOKUP(B33,Hoja1!$E$3:$F$15,2,FALSE)</f>
        <v>12779458.724487275</v>
      </c>
      <c r="E33" s="21">
        <f t="shared" si="1"/>
        <v>4.6824209367577418E-2</v>
      </c>
    </row>
    <row r="34" spans="2:5">
      <c r="B34" s="15" t="s">
        <v>25</v>
      </c>
      <c r="C34" s="20">
        <v>280631.58691489499</v>
      </c>
      <c r="D34" s="20">
        <f>VLOOKUP(B34,Hoja1!$E$3:$F$15,2,FALSE)</f>
        <v>10668679.578409322</v>
      </c>
      <c r="E34" s="21">
        <f t="shared" si="1"/>
        <v>2.6304247386229645E-2</v>
      </c>
    </row>
    <row r="35" spans="2:5">
      <c r="B35" s="22" t="s">
        <v>24</v>
      </c>
      <c r="C35" s="23">
        <v>813.11734427060594</v>
      </c>
      <c r="D35" s="20">
        <f>VLOOKUP(B35,Hoja1!$E$3:$F$15,2,FALSE)</f>
        <v>2254851.32906802</v>
      </c>
      <c r="E35" s="24">
        <f t="shared" si="1"/>
        <v>3.6060796283482038E-4</v>
      </c>
    </row>
    <row r="36" spans="2:5">
      <c r="B36" s="22" t="s">
        <v>56</v>
      </c>
      <c r="C36" s="23">
        <v>2902594.2678676662</v>
      </c>
      <c r="D36" s="32">
        <f>VLOOKUP(B36,Hoja1!$E$3:$F$15,2,FALSE)</f>
        <v>133508292.49494432</v>
      </c>
      <c r="E36" s="24">
        <f t="shared" si="1"/>
        <v>2.174092869907374E-2</v>
      </c>
    </row>
    <row r="37" spans="2:5">
      <c r="B37" s="25" t="s">
        <v>35</v>
      </c>
      <c r="C37" s="26">
        <v>20923709.888047047</v>
      </c>
      <c r="D37" s="34">
        <f>VLOOKUP(B37,Hoja1!$E$3:$F$15,2,FALSE)</f>
        <v>511025280.80999815</v>
      </c>
      <c r="E37" s="27">
        <f t="shared" si="1"/>
        <v>4.0944569033614195E-2</v>
      </c>
    </row>
    <row r="38" spans="2:5">
      <c r="B38" s="15" t="s">
        <v>48</v>
      </c>
    </row>
    <row r="39" spans="2:5">
      <c r="B39" s="15" t="s">
        <v>49</v>
      </c>
    </row>
  </sheetData>
  <mergeCells count="2">
    <mergeCell ref="B1:P1"/>
    <mergeCell ref="B3:D3"/>
  </mergeCells>
  <conditionalFormatting sqref="E25:E3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{8CAB2804-DB36-4097-825A-811CEB3CFDF6}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AB2804-DB36-4097-825A-811CEB3CFDF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E25:E35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opLeftCell="A15" workbookViewId="0">
      <selection activeCell="B31" sqref="B31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8.75">
      <c r="B3" s="58" t="s">
        <v>45</v>
      </c>
      <c r="C3" s="58"/>
      <c r="D3" s="58"/>
    </row>
    <row r="5" spans="2:16">
      <c r="B5" s="12" t="s">
        <v>36</v>
      </c>
      <c r="C5" s="12" t="s">
        <v>37</v>
      </c>
      <c r="D5" s="13">
        <v>20.22</v>
      </c>
    </row>
    <row r="6" spans="2:16">
      <c r="B6" s="17" t="s">
        <v>30</v>
      </c>
      <c r="C6" s="18">
        <v>301037.12295641826</v>
      </c>
      <c r="D6" s="19">
        <f>C6/$C$18</f>
        <v>0.1719393546434729</v>
      </c>
    </row>
    <row r="7" spans="2:16">
      <c r="B7" s="15" t="s">
        <v>34</v>
      </c>
      <c r="C7" s="20">
        <v>206315.0861115655</v>
      </c>
      <c r="D7" s="21">
        <f t="shared" ref="D7:D18" si="0">C7/$C$18</f>
        <v>0.11783823340741503</v>
      </c>
    </row>
    <row r="8" spans="2:16">
      <c r="B8" s="15" t="s">
        <v>31</v>
      </c>
      <c r="C8" s="20">
        <v>175548.58044476219</v>
      </c>
      <c r="D8" s="21">
        <f t="shared" si="0"/>
        <v>0.1002657391016189</v>
      </c>
    </row>
    <row r="9" spans="2:16">
      <c r="B9" s="15" t="s">
        <v>28</v>
      </c>
      <c r="C9" s="20">
        <v>171837.74339406472</v>
      </c>
      <c r="D9" s="21">
        <f t="shared" si="0"/>
        <v>9.8146269843415873E-2</v>
      </c>
    </row>
    <row r="10" spans="2:16">
      <c r="B10" s="15" t="s">
        <v>32</v>
      </c>
      <c r="C10" s="20">
        <v>136882.94770098559</v>
      </c>
      <c r="D10" s="21">
        <f t="shared" si="0"/>
        <v>7.8181605837400345E-2</v>
      </c>
    </row>
    <row r="11" spans="2:16">
      <c r="B11" s="15" t="s">
        <v>29</v>
      </c>
      <c r="C11" s="20">
        <v>136418.58942726909</v>
      </c>
      <c r="D11" s="21">
        <f t="shared" si="0"/>
        <v>7.7916384521430862E-2</v>
      </c>
    </row>
    <row r="12" spans="2:16">
      <c r="B12" s="15" t="s">
        <v>26</v>
      </c>
      <c r="C12" s="20">
        <v>94698.869295404904</v>
      </c>
      <c r="D12" s="21">
        <f t="shared" si="0"/>
        <v>5.4087888936128842E-2</v>
      </c>
    </row>
    <row r="13" spans="2:16">
      <c r="B13" s="15" t="s">
        <v>27</v>
      </c>
      <c r="C13" s="20">
        <v>61094.842463613859</v>
      </c>
      <c r="D13" s="21">
        <f t="shared" si="0"/>
        <v>3.4894725547716533E-2</v>
      </c>
    </row>
    <row r="14" spans="2:16">
      <c r="B14" s="15" t="s">
        <v>23</v>
      </c>
      <c r="C14" s="20">
        <v>42580.948600470692</v>
      </c>
      <c r="D14" s="21">
        <f t="shared" si="0"/>
        <v>2.4320391952230246E-2</v>
      </c>
    </row>
    <row r="15" spans="2:16">
      <c r="B15" s="15" t="s">
        <v>25</v>
      </c>
      <c r="C15" s="20">
        <v>24524.362017733776</v>
      </c>
      <c r="D15" s="21">
        <f t="shared" si="0"/>
        <v>1.4007252450995903E-2</v>
      </c>
    </row>
    <row r="16" spans="2:16">
      <c r="B16" s="22" t="s">
        <v>24</v>
      </c>
      <c r="C16" s="23">
        <v>283.04701716774929</v>
      </c>
      <c r="D16" s="24">
        <f t="shared" si="0"/>
        <v>1.6166418608986113E-4</v>
      </c>
    </row>
    <row r="17" spans="2:7">
      <c r="B17" s="22" t="s">
        <v>33</v>
      </c>
      <c r="C17" s="23">
        <v>399611.01671817311</v>
      </c>
      <c r="D17" s="24">
        <f t="shared" si="0"/>
        <v>0.22824048957208468</v>
      </c>
    </row>
    <row r="18" spans="2:7">
      <c r="B18" s="25" t="s">
        <v>35</v>
      </c>
      <c r="C18" s="26">
        <v>1750833.1561476295</v>
      </c>
      <c r="D18" s="27">
        <f t="shared" si="0"/>
        <v>1</v>
      </c>
    </row>
    <row r="19" spans="2:7">
      <c r="B19" s="15" t="s">
        <v>48</v>
      </c>
      <c r="G19" s="15" t="s">
        <v>48</v>
      </c>
    </row>
    <row r="20" spans="2:7">
      <c r="B20" s="15" t="s">
        <v>49</v>
      </c>
      <c r="G20" s="15" t="s">
        <v>49</v>
      </c>
    </row>
    <row r="22" spans="2:7" ht="18.75">
      <c r="B22" s="29" t="s">
        <v>42</v>
      </c>
    </row>
    <row r="24" spans="2:7">
      <c r="B24" s="12" t="s">
        <v>36</v>
      </c>
      <c r="C24" s="12" t="s">
        <v>37</v>
      </c>
      <c r="D24" s="12" t="s">
        <v>43</v>
      </c>
      <c r="E24" s="14" t="s">
        <v>47</v>
      </c>
    </row>
    <row r="25" spans="2:7">
      <c r="B25" s="17" t="s">
        <v>30</v>
      </c>
      <c r="C25" s="18">
        <v>301037.12295641826</v>
      </c>
      <c r="D25" s="18">
        <f>VLOOKUP(B25,Hoja1!$E$3:$F$15,2,FALSE)</f>
        <v>59488419.86639493</v>
      </c>
      <c r="E25" s="49">
        <f t="shared" ref="E25:E37" si="1">+C25/D25</f>
        <v>5.0604323267035446E-3</v>
      </c>
    </row>
    <row r="26" spans="2:7">
      <c r="B26" s="15" t="s">
        <v>34</v>
      </c>
      <c r="C26" s="20">
        <v>206315.0861115655</v>
      </c>
      <c r="D26" s="20">
        <f>VLOOKUP(B26,Hoja1!$E$3:$F$15,2,FALSE)</f>
        <v>62454949.251891792</v>
      </c>
      <c r="E26" s="50">
        <f t="shared" si="1"/>
        <v>3.3034225242816301E-3</v>
      </c>
    </row>
    <row r="27" spans="2:7">
      <c r="B27" s="15" t="s">
        <v>31</v>
      </c>
      <c r="C27" s="20">
        <v>175548.58044476219</v>
      </c>
      <c r="D27" s="20">
        <f>VLOOKUP(B27,Hoja1!$E$3:$F$15,2,FALSE)</f>
        <v>37778986.965708852</v>
      </c>
      <c r="E27" s="50">
        <f t="shared" si="1"/>
        <v>4.6467254562464512E-3</v>
      </c>
    </row>
    <row r="28" spans="2:7">
      <c r="B28" s="15" t="s">
        <v>28</v>
      </c>
      <c r="C28" s="20">
        <v>171837.74339406472</v>
      </c>
      <c r="D28" s="20">
        <f>VLOOKUP(B28,Hoja1!$E$3:$F$15,2,FALSE)</f>
        <v>31441654.835233562</v>
      </c>
      <c r="E28" s="50">
        <f t="shared" si="1"/>
        <v>5.4652894160489001E-3</v>
      </c>
    </row>
    <row r="29" spans="2:7">
      <c r="B29" s="15" t="s">
        <v>32</v>
      </c>
      <c r="C29" s="20">
        <v>136882.94770098559</v>
      </c>
      <c r="D29" s="20">
        <f>VLOOKUP(B29,Hoja1!$E$3:$F$15,2,FALSE)</f>
        <v>73322725.797771037</v>
      </c>
      <c r="E29" s="50">
        <f t="shared" si="1"/>
        <v>1.8668556878056863E-3</v>
      </c>
    </row>
    <row r="30" spans="2:7">
      <c r="B30" s="15" t="s">
        <v>29</v>
      </c>
      <c r="C30" s="20">
        <v>136418.58942726909</v>
      </c>
      <c r="D30" s="20">
        <f>VLOOKUP(B30,Hoja1!$E$3:$F$15,2,FALSE)</f>
        <v>31166580.305036455</v>
      </c>
      <c r="E30" s="50">
        <f t="shared" si="1"/>
        <v>4.3770791691645468E-3</v>
      </c>
    </row>
    <row r="31" spans="2:7">
      <c r="B31" s="15" t="s">
        <v>26</v>
      </c>
      <c r="C31" s="20">
        <v>94698.869295404904</v>
      </c>
      <c r="D31" s="20">
        <f>VLOOKUP(B31,Hoja1!$E$3:$F$15,2,FALSE)</f>
        <v>27052583.582496058</v>
      </c>
      <c r="E31" s="50">
        <f t="shared" si="1"/>
        <v>3.5005480717441822E-3</v>
      </c>
    </row>
    <row r="32" spans="2:7">
      <c r="B32" s="15" t="s">
        <v>27</v>
      </c>
      <c r="C32" s="20">
        <v>61094.842463613859</v>
      </c>
      <c r="D32" s="20">
        <f>VLOOKUP(B32,Hoja1!$E$3:$F$15,2,FALSE)</f>
        <v>29108098.078556497</v>
      </c>
      <c r="E32" s="50">
        <f t="shared" si="1"/>
        <v>2.0988950325346581E-3</v>
      </c>
    </row>
    <row r="33" spans="2:5">
      <c r="B33" s="15" t="s">
        <v>23</v>
      </c>
      <c r="C33" s="20">
        <v>42580.948600470692</v>
      </c>
      <c r="D33" s="20">
        <f>VLOOKUP(B33,Hoja1!$E$3:$F$15,2,FALSE)</f>
        <v>12779458.724487275</v>
      </c>
      <c r="E33" s="50">
        <f t="shared" si="1"/>
        <v>3.3319837340903564E-3</v>
      </c>
    </row>
    <row r="34" spans="2:5">
      <c r="B34" s="15" t="s">
        <v>25</v>
      </c>
      <c r="C34" s="20">
        <v>24524.362017733776</v>
      </c>
      <c r="D34" s="20">
        <f>VLOOKUP(B34,Hoja1!$E$3:$F$15,2,FALSE)</f>
        <v>10668679.578409322</v>
      </c>
      <c r="E34" s="50">
        <f t="shared" si="1"/>
        <v>2.2987251456464031E-3</v>
      </c>
    </row>
    <row r="35" spans="2:5">
      <c r="B35" s="22" t="s">
        <v>24</v>
      </c>
      <c r="C35" s="23">
        <v>283.04701716774929</v>
      </c>
      <c r="D35" s="20">
        <f>VLOOKUP(B35,Hoja1!$E$3:$F$15,2,FALSE)</f>
        <v>2254851.32906802</v>
      </c>
      <c r="E35" s="24">
        <f t="shared" si="1"/>
        <v>1.2552801753219753E-4</v>
      </c>
    </row>
    <row r="36" spans="2:5">
      <c r="B36" s="22" t="s">
        <v>33</v>
      </c>
      <c r="C36" s="23">
        <v>399611.01671817311</v>
      </c>
      <c r="D36" s="32">
        <f>VLOOKUP(B36,Hoja1!$E$3:$F$15,2,FALSE)</f>
        <v>133508292.49494432</v>
      </c>
      <c r="E36" s="24">
        <f t="shared" si="1"/>
        <v>2.9931550261816549E-3</v>
      </c>
    </row>
    <row r="37" spans="2:5">
      <c r="B37" s="25" t="s">
        <v>35</v>
      </c>
      <c r="C37" s="26">
        <v>1750833.1561476295</v>
      </c>
      <c r="D37" s="34">
        <f>VLOOKUP(B37,Hoja1!$E$3:$F$15,2,FALSE)</f>
        <v>511025280.80999815</v>
      </c>
      <c r="E37" s="27">
        <f t="shared" si="1"/>
        <v>3.4261184757287933E-3</v>
      </c>
    </row>
    <row r="38" spans="2:5">
      <c r="B38" s="15" t="s">
        <v>48</v>
      </c>
    </row>
    <row r="39" spans="2:5">
      <c r="B39" s="15" t="s">
        <v>49</v>
      </c>
    </row>
  </sheetData>
  <mergeCells count="2">
    <mergeCell ref="B1:P1"/>
    <mergeCell ref="B3:D3"/>
  </mergeCells>
  <conditionalFormatting sqref="E25:E3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{E1C91E75-AA22-4B21-8A93-77E04724C4EA}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C91E75-AA22-4B21-8A93-77E04724C4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E25:E35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opLeftCell="A15" zoomScale="85" zoomScaleNormal="85" workbookViewId="0">
      <selection activeCell="B29" sqref="B2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8.75">
      <c r="B3" s="58" t="s">
        <v>45</v>
      </c>
      <c r="C3" s="58"/>
      <c r="D3" s="58"/>
    </row>
    <row r="5" spans="2:16">
      <c r="B5" s="12" t="s">
        <v>36</v>
      </c>
      <c r="C5" s="12" t="s">
        <v>37</v>
      </c>
      <c r="D5" s="13">
        <v>20.22</v>
      </c>
    </row>
    <row r="6" spans="2:16">
      <c r="B6" s="17" t="s">
        <v>32</v>
      </c>
      <c r="C6" s="18">
        <v>3886683.5873018019</v>
      </c>
      <c r="D6" s="19">
        <f>C6/$C$18</f>
        <v>0.43406990988527405</v>
      </c>
    </row>
    <row r="7" spans="2:16">
      <c r="B7" s="15" t="s">
        <v>34</v>
      </c>
      <c r="C7" s="20">
        <v>2483442.4210405094</v>
      </c>
      <c r="D7" s="21">
        <f t="shared" ref="D7:D18" si="0">C7/$C$18</f>
        <v>0.27735409988819726</v>
      </c>
    </row>
    <row r="8" spans="2:16">
      <c r="B8" s="15" t="s">
        <v>31</v>
      </c>
      <c r="C8" s="20">
        <v>707835.39256474585</v>
      </c>
      <c r="D8" s="21">
        <f t="shared" si="0"/>
        <v>7.9051983050023561E-2</v>
      </c>
    </row>
    <row r="9" spans="2:16">
      <c r="B9" s="15" t="s">
        <v>29</v>
      </c>
      <c r="C9" s="20">
        <v>263039.27527780202</v>
      </c>
      <c r="D9" s="21">
        <f t="shared" si="0"/>
        <v>2.9376570526387286E-2</v>
      </c>
    </row>
    <row r="10" spans="2:16">
      <c r="B10" s="15" t="s">
        <v>25</v>
      </c>
      <c r="C10" s="20">
        <v>227337.4111046477</v>
      </c>
      <c r="D10" s="21">
        <f t="shared" si="0"/>
        <v>2.5389339609260913E-2</v>
      </c>
    </row>
    <row r="11" spans="2:16">
      <c r="B11" s="15" t="s">
        <v>30</v>
      </c>
      <c r="C11" s="20">
        <v>217796.57557909717</v>
      </c>
      <c r="D11" s="21">
        <f t="shared" si="0"/>
        <v>2.4323806610810437E-2</v>
      </c>
    </row>
    <row r="12" spans="2:16">
      <c r="B12" s="15" t="s">
        <v>26</v>
      </c>
      <c r="C12" s="20">
        <v>154605.06104209492</v>
      </c>
      <c r="D12" s="21">
        <f t="shared" si="0"/>
        <v>1.7266495562850245E-2</v>
      </c>
    </row>
    <row r="13" spans="2:16">
      <c r="B13" s="15" t="s">
        <v>27</v>
      </c>
      <c r="C13" s="20">
        <v>125236.26059192089</v>
      </c>
      <c r="D13" s="21">
        <f t="shared" si="0"/>
        <v>1.3986549490961337E-2</v>
      </c>
    </row>
    <row r="14" spans="2:16">
      <c r="B14" s="15" t="s">
        <v>28</v>
      </c>
      <c r="C14" s="20">
        <v>101360.81904032447</v>
      </c>
      <c r="D14" s="21">
        <f t="shared" si="0"/>
        <v>1.132010893052272E-2</v>
      </c>
    </row>
    <row r="15" spans="2:16">
      <c r="B15" s="15" t="s">
        <v>23</v>
      </c>
      <c r="C15" s="20">
        <v>79740.158845615253</v>
      </c>
      <c r="D15" s="21">
        <f t="shared" si="0"/>
        <v>8.9054853030581822E-3</v>
      </c>
    </row>
    <row r="16" spans="2:16">
      <c r="B16" s="22" t="s">
        <v>24</v>
      </c>
      <c r="C16" s="23">
        <v>64576.779063886715</v>
      </c>
      <c r="D16" s="24">
        <f t="shared" si="0"/>
        <v>7.2120192033440049E-3</v>
      </c>
    </row>
    <row r="17" spans="2:7">
      <c r="B17" s="22" t="s">
        <v>33</v>
      </c>
      <c r="C17" s="23">
        <v>642396.05280549638</v>
      </c>
      <c r="D17" s="24">
        <f t="shared" si="0"/>
        <v>7.1743631939310007E-2</v>
      </c>
    </row>
    <row r="18" spans="2:7">
      <c r="B18" s="25" t="s">
        <v>35</v>
      </c>
      <c r="C18" s="26">
        <v>8954049.7942579426</v>
      </c>
      <c r="D18" s="27">
        <f t="shared" si="0"/>
        <v>1</v>
      </c>
    </row>
    <row r="19" spans="2:7">
      <c r="B19" s="15" t="s">
        <v>48</v>
      </c>
      <c r="G19" s="15" t="s">
        <v>48</v>
      </c>
    </row>
    <row r="20" spans="2:7">
      <c r="B20" s="15" t="s">
        <v>49</v>
      </c>
      <c r="G20" s="15" t="s">
        <v>49</v>
      </c>
    </row>
    <row r="22" spans="2:7" ht="18.75">
      <c r="B22" s="29" t="s">
        <v>42</v>
      </c>
    </row>
    <row r="24" spans="2:7">
      <c r="B24" s="12" t="s">
        <v>36</v>
      </c>
      <c r="C24" s="12" t="s">
        <v>37</v>
      </c>
      <c r="D24" s="12" t="s">
        <v>43</v>
      </c>
      <c r="E24" s="14" t="s">
        <v>47</v>
      </c>
    </row>
    <row r="25" spans="2:7">
      <c r="B25" s="17" t="s">
        <v>32</v>
      </c>
      <c r="C25" s="18">
        <v>3886683.5873018019</v>
      </c>
      <c r="D25" s="18">
        <f>VLOOKUP(B25,Hoja1!$E$3:$F$15,2,FALSE)</f>
        <v>73322725.797771037</v>
      </c>
      <c r="E25" s="19">
        <f t="shared" ref="E25:E37" si="1">+C25/D25</f>
        <v>5.3007898233646336E-2</v>
      </c>
    </row>
    <row r="26" spans="2:7">
      <c r="B26" s="15" t="s">
        <v>34</v>
      </c>
      <c r="C26" s="20">
        <v>2483442.4210405094</v>
      </c>
      <c r="D26" s="20">
        <f>VLOOKUP(B26,Hoja1!$E$3:$F$15,2,FALSE)</f>
        <v>62454949.251891792</v>
      </c>
      <c r="E26" s="21">
        <f t="shared" si="1"/>
        <v>3.9763740917062466E-2</v>
      </c>
    </row>
    <row r="27" spans="2:7">
      <c r="B27" s="15" t="s">
        <v>31</v>
      </c>
      <c r="C27" s="20">
        <v>707835.39256474585</v>
      </c>
      <c r="D27" s="20">
        <f>VLOOKUP(B27,Hoja1!$E$3:$F$15,2,FALSE)</f>
        <v>37778986.965708852</v>
      </c>
      <c r="E27" s="21">
        <f t="shared" si="1"/>
        <v>1.8736219507612322E-2</v>
      </c>
    </row>
    <row r="28" spans="2:7">
      <c r="B28" s="15" t="s">
        <v>29</v>
      </c>
      <c r="C28" s="20">
        <v>263039.27527780202</v>
      </c>
      <c r="D28" s="20">
        <f>VLOOKUP(B28,Hoja1!$E$3:$F$15,2,FALSE)</f>
        <v>31166580.305036455</v>
      </c>
      <c r="E28" s="21">
        <f t="shared" si="1"/>
        <v>8.4397862294598742E-3</v>
      </c>
    </row>
    <row r="29" spans="2:7">
      <c r="B29" s="15" t="s">
        <v>25</v>
      </c>
      <c r="C29" s="20">
        <v>227337.4111046477</v>
      </c>
      <c r="D29" s="20">
        <f>VLOOKUP(B29,Hoja1!$E$3:$F$15,2,FALSE)</f>
        <v>10668679.578409322</v>
      </c>
      <c r="E29" s="21">
        <f t="shared" si="1"/>
        <v>2.1308861085744899E-2</v>
      </c>
    </row>
    <row r="30" spans="2:7">
      <c r="B30" s="15" t="s">
        <v>30</v>
      </c>
      <c r="C30" s="20">
        <v>217796.57557909717</v>
      </c>
      <c r="D30" s="20">
        <f>VLOOKUP(B30,Hoja1!$E$3:$F$15,2,FALSE)</f>
        <v>59488419.86639493</v>
      </c>
      <c r="E30" s="21">
        <f t="shared" si="1"/>
        <v>3.6611591981808665E-3</v>
      </c>
    </row>
    <row r="31" spans="2:7">
      <c r="B31" s="15" t="s">
        <v>26</v>
      </c>
      <c r="C31" s="20">
        <v>154605.06104209492</v>
      </c>
      <c r="D31" s="20">
        <f>VLOOKUP(B31,Hoja1!$E$3:$F$15,2,FALSE)</f>
        <v>27052583.582496058</v>
      </c>
      <c r="E31" s="21">
        <f t="shared" si="1"/>
        <v>5.7149832129944752E-3</v>
      </c>
    </row>
    <row r="32" spans="2:7">
      <c r="B32" s="15" t="s">
        <v>27</v>
      </c>
      <c r="C32" s="20">
        <v>125236.26059192089</v>
      </c>
      <c r="D32" s="20">
        <f>VLOOKUP(B32,Hoja1!$E$3:$F$15,2,FALSE)</f>
        <v>29108098.078556497</v>
      </c>
      <c r="E32" s="21">
        <f t="shared" si="1"/>
        <v>4.3024542604582121E-3</v>
      </c>
    </row>
    <row r="33" spans="2:5">
      <c r="B33" s="15" t="s">
        <v>28</v>
      </c>
      <c r="C33" s="20">
        <v>101360.81904032447</v>
      </c>
      <c r="D33" s="20">
        <f>VLOOKUP(B33,Hoja1!$E$3:$F$15,2,FALSE)</f>
        <v>31441654.835233562</v>
      </c>
      <c r="E33" s="21">
        <f t="shared" si="1"/>
        <v>3.2237749435102695E-3</v>
      </c>
    </row>
    <row r="34" spans="2:5">
      <c r="B34" s="15" t="s">
        <v>23</v>
      </c>
      <c r="C34" s="20">
        <v>79740.158845615253</v>
      </c>
      <c r="D34" s="20">
        <f>VLOOKUP(B34,Hoja1!$E$3:$F$15,2,FALSE)</f>
        <v>12779458.724487275</v>
      </c>
      <c r="E34" s="21">
        <f t="shared" si="1"/>
        <v>6.2397133215682816E-3</v>
      </c>
    </row>
    <row r="35" spans="2:5">
      <c r="B35" s="22" t="s">
        <v>24</v>
      </c>
      <c r="C35" s="23">
        <v>64576.779063886715</v>
      </c>
      <c r="D35" s="20">
        <f>VLOOKUP(B35,Hoja1!$E$3:$F$15,2,FALSE)</f>
        <v>2254851.32906802</v>
      </c>
      <c r="E35" s="24">
        <f t="shared" si="1"/>
        <v>2.8639040734706765E-2</v>
      </c>
    </row>
    <row r="36" spans="2:5">
      <c r="B36" s="22" t="s">
        <v>33</v>
      </c>
      <c r="C36" s="23">
        <v>642396.05280549638</v>
      </c>
      <c r="D36" s="32">
        <f>VLOOKUP(B36,Hoja1!$E$3:$F$15,2,FALSE)</f>
        <v>133508292.49494432</v>
      </c>
      <c r="E36" s="24">
        <f t="shared" si="1"/>
        <v>4.8116565705446541E-3</v>
      </c>
    </row>
    <row r="37" spans="2:5">
      <c r="B37" s="25" t="s">
        <v>35</v>
      </c>
      <c r="C37" s="26">
        <v>8954049.7942579426</v>
      </c>
      <c r="D37" s="34">
        <f>VLOOKUP(B37,Hoja1!$E$3:$F$15,2,FALSE)</f>
        <v>511025280.80999815</v>
      </c>
      <c r="E37" s="27">
        <f t="shared" si="1"/>
        <v>1.7521735480611388E-2</v>
      </c>
    </row>
    <row r="38" spans="2:5">
      <c r="B38" s="15" t="s">
        <v>48</v>
      </c>
    </row>
    <row r="39" spans="2:5">
      <c r="B39" s="15" t="s">
        <v>49</v>
      </c>
    </row>
  </sheetData>
  <mergeCells count="2">
    <mergeCell ref="B1:P1"/>
    <mergeCell ref="B3:D3"/>
  </mergeCells>
  <conditionalFormatting sqref="E25:E3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{1B2ACCDC-C168-436C-849A-180AA2540268}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2ACCDC-C168-436C-849A-180AA25402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E25:E35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opLeftCell="A11" workbookViewId="0">
      <selection activeCell="B30" sqref="B30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62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8.75">
      <c r="B3" s="58" t="s">
        <v>45</v>
      </c>
      <c r="C3" s="58"/>
      <c r="D3" s="58"/>
    </row>
    <row r="5" spans="2:16">
      <c r="B5" s="12" t="s">
        <v>36</v>
      </c>
      <c r="C5" s="12" t="s">
        <v>37</v>
      </c>
      <c r="D5" s="13">
        <v>20.22</v>
      </c>
    </row>
    <row r="6" spans="2:16">
      <c r="B6" s="17" t="s">
        <v>28</v>
      </c>
      <c r="C6" s="18">
        <v>1748301.1329062763</v>
      </c>
      <c r="D6" s="19">
        <f>C6/$C$18</f>
        <v>0.17534149944696967</v>
      </c>
    </row>
    <row r="7" spans="2:16">
      <c r="B7" s="15" t="s">
        <v>30</v>
      </c>
      <c r="C7" s="20">
        <v>1209691.0113975215</v>
      </c>
      <c r="D7" s="21">
        <f t="shared" ref="D7:D18" si="0">C7/$C$18</f>
        <v>0.12132294134784705</v>
      </c>
    </row>
    <row r="8" spans="2:16">
      <c r="B8" s="15" t="s">
        <v>31</v>
      </c>
      <c r="C8" s="20">
        <v>932171.5023271566</v>
      </c>
      <c r="D8" s="21">
        <f t="shared" si="0"/>
        <v>9.3489814702614069E-2</v>
      </c>
    </row>
    <row r="9" spans="2:16">
      <c r="B9" s="15" t="s">
        <v>29</v>
      </c>
      <c r="C9" s="20">
        <v>842781.72870794008</v>
      </c>
      <c r="D9" s="21">
        <f t="shared" si="0"/>
        <v>8.4524690419039719E-2</v>
      </c>
    </row>
    <row r="10" spans="2:16">
      <c r="B10" s="15" t="s">
        <v>32</v>
      </c>
      <c r="C10" s="20">
        <v>836216.13410349854</v>
      </c>
      <c r="D10" s="21">
        <f t="shared" si="0"/>
        <v>8.3866210491848919E-2</v>
      </c>
    </row>
    <row r="11" spans="2:16">
      <c r="B11" s="15" t="s">
        <v>26</v>
      </c>
      <c r="C11" s="20">
        <v>656369.22786750703</v>
      </c>
      <c r="D11" s="21">
        <f t="shared" si="0"/>
        <v>6.5828913817507731E-2</v>
      </c>
    </row>
    <row r="12" spans="2:16">
      <c r="B12" s="15" t="s">
        <v>34</v>
      </c>
      <c r="C12" s="20">
        <v>549738.2130998692</v>
      </c>
      <c r="D12" s="21">
        <f t="shared" si="0"/>
        <v>5.5134622276422351E-2</v>
      </c>
    </row>
    <row r="13" spans="2:16">
      <c r="B13" s="15" t="s">
        <v>27</v>
      </c>
      <c r="C13" s="20">
        <v>500260.26234310982</v>
      </c>
      <c r="D13" s="21">
        <f t="shared" si="0"/>
        <v>5.0172354671623745E-2</v>
      </c>
    </row>
    <row r="14" spans="2:16">
      <c r="B14" s="15" t="s">
        <v>25</v>
      </c>
      <c r="C14" s="20">
        <v>166455.56112500635</v>
      </c>
      <c r="D14" s="21">
        <f t="shared" si="0"/>
        <v>1.6694245132946428E-2</v>
      </c>
    </row>
    <row r="15" spans="2:16">
      <c r="B15" s="15" t="s">
        <v>23</v>
      </c>
      <c r="C15" s="20">
        <v>146813.2763741778</v>
      </c>
      <c r="D15" s="21">
        <f t="shared" si="0"/>
        <v>1.4724271198851139E-2</v>
      </c>
    </row>
    <row r="16" spans="2:16">
      <c r="B16" s="22" t="s">
        <v>24</v>
      </c>
      <c r="C16" s="23">
        <v>43838.840214745738</v>
      </c>
      <c r="D16" s="24">
        <f t="shared" si="0"/>
        <v>4.3967070847180578E-3</v>
      </c>
    </row>
    <row r="17" spans="2:7">
      <c r="B17" s="22" t="s">
        <v>33</v>
      </c>
      <c r="C17" s="23">
        <v>2338197.9570761304</v>
      </c>
      <c r="D17" s="24">
        <f t="shared" si="0"/>
        <v>0.23450372940961109</v>
      </c>
    </row>
    <row r="18" spans="2:7">
      <c r="B18" s="25" t="s">
        <v>35</v>
      </c>
      <c r="C18" s="26">
        <v>9970834.8475429397</v>
      </c>
      <c r="D18" s="27">
        <f t="shared" si="0"/>
        <v>1</v>
      </c>
    </row>
    <row r="19" spans="2:7">
      <c r="B19" s="15" t="s">
        <v>48</v>
      </c>
      <c r="G19" s="15" t="s">
        <v>48</v>
      </c>
    </row>
    <row r="20" spans="2:7">
      <c r="B20" s="15" t="s">
        <v>49</v>
      </c>
      <c r="G20" s="15" t="s">
        <v>49</v>
      </c>
    </row>
    <row r="22" spans="2:7" ht="18.75">
      <c r="B22" s="29" t="s">
        <v>42</v>
      </c>
    </row>
    <row r="24" spans="2:7">
      <c r="B24" s="12" t="s">
        <v>36</v>
      </c>
      <c r="C24" s="12" t="s">
        <v>37</v>
      </c>
      <c r="D24" s="12" t="s">
        <v>43</v>
      </c>
      <c r="E24" s="14" t="s">
        <v>47</v>
      </c>
    </row>
    <row r="25" spans="2:7">
      <c r="B25" s="17" t="s">
        <v>28</v>
      </c>
      <c r="C25" s="18">
        <v>1748301.1329062763</v>
      </c>
      <c r="D25" s="18">
        <f>VLOOKUP(B25,Hoja1!$E$3:$F$15,2,FALSE)</f>
        <v>31441654.835233562</v>
      </c>
      <c r="E25" s="19">
        <f t="shared" ref="E25:E37" si="1">+C25/D25</f>
        <v>5.560461566250411E-2</v>
      </c>
    </row>
    <row r="26" spans="2:7">
      <c r="B26" s="15" t="s">
        <v>30</v>
      </c>
      <c r="C26" s="20">
        <v>1209691.0113975215</v>
      </c>
      <c r="D26" s="20">
        <f>VLOOKUP(B26,Hoja1!$E$3:$F$15,2,FALSE)</f>
        <v>59488419.86639493</v>
      </c>
      <c r="E26" s="50">
        <f t="shared" si="1"/>
        <v>2.0334899029329861E-2</v>
      </c>
    </row>
    <row r="27" spans="2:7">
      <c r="B27" s="15" t="s">
        <v>31</v>
      </c>
      <c r="C27" s="20">
        <v>932171.5023271566</v>
      </c>
      <c r="D27" s="20">
        <f>VLOOKUP(B27,Hoja1!$E$3:$F$15,2,FALSE)</f>
        <v>37778986.965708852</v>
      </c>
      <c r="E27" s="50">
        <f t="shared" si="1"/>
        <v>2.4674338228636676E-2</v>
      </c>
    </row>
    <row r="28" spans="2:7">
      <c r="B28" s="15" t="s">
        <v>29</v>
      </c>
      <c r="C28" s="20">
        <v>842781.72870794008</v>
      </c>
      <c r="D28" s="20">
        <f>VLOOKUP(B28,Hoja1!$E$3:$F$15,2,FALSE)</f>
        <v>31166580.305036455</v>
      </c>
      <c r="E28" s="50">
        <f t="shared" si="1"/>
        <v>2.7041199915402599E-2</v>
      </c>
    </row>
    <row r="29" spans="2:7">
      <c r="B29" s="15" t="s">
        <v>32</v>
      </c>
      <c r="C29" s="20">
        <v>836216.13410349854</v>
      </c>
      <c r="D29" s="20">
        <f>VLOOKUP(B29,Hoja1!$E$3:$F$15,2,FALSE)</f>
        <v>73322725.797771037</v>
      </c>
      <c r="E29" s="50">
        <f t="shared" si="1"/>
        <v>1.1404596937787588E-2</v>
      </c>
    </row>
    <row r="30" spans="2:7">
      <c r="B30" s="15" t="s">
        <v>26</v>
      </c>
      <c r="C30" s="20">
        <v>656369.22786750703</v>
      </c>
      <c r="D30" s="20">
        <f>VLOOKUP(B30,Hoja1!$E$3:$F$15,2,FALSE)</f>
        <v>27052583.582496058</v>
      </c>
      <c r="E30" s="50">
        <f t="shared" si="1"/>
        <v>2.4262718784914882E-2</v>
      </c>
    </row>
    <row r="31" spans="2:7">
      <c r="B31" s="15" t="s">
        <v>34</v>
      </c>
      <c r="C31" s="20">
        <v>549738.2130998692</v>
      </c>
      <c r="D31" s="20">
        <f>VLOOKUP(B31,Hoja1!$E$3:$F$15,2,FALSE)</f>
        <v>62454949.251891792</v>
      </c>
      <c r="E31" s="21">
        <f t="shared" si="1"/>
        <v>8.8021561090807759E-3</v>
      </c>
    </row>
    <row r="32" spans="2:7">
      <c r="B32" s="15" t="s">
        <v>27</v>
      </c>
      <c r="C32" s="20">
        <v>500260.26234310982</v>
      </c>
      <c r="D32" s="20">
        <f>VLOOKUP(B32,Hoja1!$E$3:$F$15,2,FALSE)</f>
        <v>29108098.078556497</v>
      </c>
      <c r="E32" s="21">
        <f t="shared" si="1"/>
        <v>1.7186291628982938E-2</v>
      </c>
    </row>
    <row r="33" spans="2:5">
      <c r="B33" s="15" t="s">
        <v>25</v>
      </c>
      <c r="C33" s="20">
        <v>166455.56112500635</v>
      </c>
      <c r="D33" s="20">
        <f>VLOOKUP(B33,Hoja1!$E$3:$F$15,2,FALSE)</f>
        <v>10668679.578409322</v>
      </c>
      <c r="E33" s="21">
        <f t="shared" si="1"/>
        <v>1.5602264544702404E-2</v>
      </c>
    </row>
    <row r="34" spans="2:5">
      <c r="B34" s="15" t="s">
        <v>23</v>
      </c>
      <c r="C34" s="20">
        <v>146813.2763741778</v>
      </c>
      <c r="D34" s="20">
        <f>VLOOKUP(B34,Hoja1!$E$3:$F$15,2,FALSE)</f>
        <v>12779458.724487275</v>
      </c>
      <c r="E34" s="21">
        <f t="shared" si="1"/>
        <v>1.1488223369966563E-2</v>
      </c>
    </row>
    <row r="35" spans="2:5">
      <c r="B35" s="22" t="s">
        <v>24</v>
      </c>
      <c r="C35" s="23">
        <v>43838.840214745738</v>
      </c>
      <c r="D35" s="20">
        <f>VLOOKUP(B35,Hoja1!$E$3:$F$15,2,FALSE)</f>
        <v>2254851.32906802</v>
      </c>
      <c r="E35" s="24">
        <f t="shared" si="1"/>
        <v>1.9442009169121276E-2</v>
      </c>
    </row>
    <row r="36" spans="2:5">
      <c r="B36" s="22" t="s">
        <v>33</v>
      </c>
      <c r="C36" s="23">
        <v>2338197.9570761304</v>
      </c>
      <c r="D36" s="32">
        <f>VLOOKUP(B36,Hoja1!$E$3:$F$15,2,FALSE)</f>
        <v>133508292.49494432</v>
      </c>
      <c r="E36" s="24">
        <f t="shared" si="1"/>
        <v>1.7513503568811453E-2</v>
      </c>
    </row>
    <row r="37" spans="2:5">
      <c r="B37" s="25" t="s">
        <v>35</v>
      </c>
      <c r="C37" s="26">
        <v>9970834.8475429397</v>
      </c>
      <c r="D37" s="34">
        <f>VLOOKUP(B37,Hoja1!$E$3:$F$15,2,FALSE)</f>
        <v>511025280.80999815</v>
      </c>
      <c r="E37" s="27">
        <f t="shared" si="1"/>
        <v>1.9511431668779118E-2</v>
      </c>
    </row>
    <row r="38" spans="2:5">
      <c r="B38" s="15" t="s">
        <v>48</v>
      </c>
    </row>
    <row r="39" spans="2:5">
      <c r="B39" s="15" t="s">
        <v>49</v>
      </c>
    </row>
  </sheetData>
  <mergeCells count="2">
    <mergeCell ref="B1:P1"/>
    <mergeCell ref="B3:D3"/>
  </mergeCells>
  <conditionalFormatting sqref="E25:E3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{F37373C3-A47E-4699-878C-6502A9AC7B77}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7373C3-A47E-4699-878C-6502A9AC7B7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E25:E35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opLeftCell="A11" workbookViewId="0">
      <selection activeCell="C19" sqref="C19"/>
    </sheetView>
  </sheetViews>
  <sheetFormatPr baseColWidth="10" defaultColWidth="11.42578125" defaultRowHeight="15"/>
  <cols>
    <col min="1" max="1" width="11.42578125" style="15"/>
    <col min="2" max="2" width="39.140625" style="15" bestFit="1" customWidth="1"/>
    <col min="3" max="3" width="14.140625" style="15" bestFit="1" customWidth="1"/>
    <col min="4" max="4" width="19.140625" style="15" bestFit="1" customWidth="1"/>
    <col min="5" max="5" width="20.7109375" style="15" bestFit="1" customWidth="1"/>
    <col min="6" max="6" width="15.5703125" style="15" bestFit="1" customWidth="1"/>
    <col min="7" max="7" width="20.7109375" style="15" bestFit="1" customWidth="1"/>
    <col min="8" max="16384" width="11.42578125" style="15"/>
  </cols>
  <sheetData>
    <row r="1" spans="2:16" ht="26.25"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2:16" ht="18.75">
      <c r="B3" s="58" t="s">
        <v>45</v>
      </c>
      <c r="C3" s="58"/>
      <c r="D3" s="58"/>
    </row>
    <row r="5" spans="2:16">
      <c r="B5" s="12" t="s">
        <v>36</v>
      </c>
      <c r="C5" s="12" t="s">
        <v>37</v>
      </c>
      <c r="D5" s="13">
        <v>20.22</v>
      </c>
    </row>
    <row r="6" spans="2:16">
      <c r="B6" s="17" t="s">
        <v>34</v>
      </c>
      <c r="C6" s="18">
        <v>4122001.5753706251</v>
      </c>
      <c r="D6" s="19">
        <f>C6/$C$18</f>
        <v>0.47395128334278996</v>
      </c>
    </row>
    <row r="7" spans="2:16">
      <c r="B7" s="15" t="s">
        <v>30</v>
      </c>
      <c r="C7" s="20">
        <v>741695.2061121111</v>
      </c>
      <c r="D7" s="21">
        <f t="shared" ref="D7:D18" si="0">C7/$C$18</f>
        <v>8.5280752168180082E-2</v>
      </c>
    </row>
    <row r="8" spans="2:16">
      <c r="B8" s="15" t="s">
        <v>31</v>
      </c>
      <c r="C8" s="20">
        <v>662196.53031416272</v>
      </c>
      <c r="D8" s="21">
        <f t="shared" si="0"/>
        <v>7.613992610842725E-2</v>
      </c>
    </row>
    <row r="9" spans="2:16">
      <c r="B9" s="15" t="s">
        <v>28</v>
      </c>
      <c r="C9" s="20">
        <v>439821.08683757659</v>
      </c>
      <c r="D9" s="21">
        <f t="shared" si="0"/>
        <v>5.0571006521060634E-2</v>
      </c>
    </row>
    <row r="10" spans="2:16">
      <c r="B10" s="15" t="s">
        <v>26</v>
      </c>
      <c r="C10" s="20">
        <v>427683.24697544373</v>
      </c>
      <c r="D10" s="21">
        <f t="shared" si="0"/>
        <v>4.9175387263164089E-2</v>
      </c>
    </row>
    <row r="11" spans="2:16">
      <c r="B11" s="15" t="s">
        <v>29</v>
      </c>
      <c r="C11" s="20">
        <v>336867.05477022938</v>
      </c>
      <c r="D11" s="21">
        <f t="shared" si="0"/>
        <v>3.8733263441293228E-2</v>
      </c>
    </row>
    <row r="12" spans="2:16">
      <c r="B12" s="15" t="s">
        <v>27</v>
      </c>
      <c r="C12" s="20">
        <v>309652.94695793133</v>
      </c>
      <c r="D12" s="21">
        <f t="shared" si="0"/>
        <v>3.5604161938825221E-2</v>
      </c>
    </row>
    <row r="13" spans="2:16">
      <c r="B13" s="15" t="s">
        <v>32</v>
      </c>
      <c r="C13" s="20">
        <v>302880.12073295814</v>
      </c>
      <c r="D13" s="21">
        <f t="shared" si="0"/>
        <v>3.4825416559307716E-2</v>
      </c>
    </row>
    <row r="14" spans="2:16">
      <c r="B14" s="15" t="s">
        <v>23</v>
      </c>
      <c r="C14" s="20">
        <v>84773.306491577838</v>
      </c>
      <c r="D14" s="21">
        <f t="shared" si="0"/>
        <v>9.7473076296149611E-3</v>
      </c>
    </row>
    <row r="15" spans="2:16">
      <c r="B15" s="15" t="s">
        <v>25</v>
      </c>
      <c r="C15" s="20">
        <v>70507.537763287182</v>
      </c>
      <c r="D15" s="21">
        <f t="shared" si="0"/>
        <v>8.1070172820701843E-3</v>
      </c>
    </row>
    <row r="16" spans="2:16">
      <c r="B16" s="22" t="s">
        <v>24</v>
      </c>
      <c r="C16" s="23">
        <v>61376.895620133568</v>
      </c>
      <c r="D16" s="24">
        <f t="shared" si="0"/>
        <v>7.057168202111423E-3</v>
      </c>
    </row>
    <row r="17" spans="2:7">
      <c r="B17" s="22" t="s">
        <v>33</v>
      </c>
      <c r="C17" s="23">
        <v>1137644.2156754453</v>
      </c>
      <c r="D17" s="24">
        <f t="shared" si="0"/>
        <v>0.13080730954315525</v>
      </c>
    </row>
    <row r="18" spans="2:7">
      <c r="B18" s="25" t="s">
        <v>35</v>
      </c>
      <c r="C18" s="26">
        <v>8697099.723621482</v>
      </c>
      <c r="D18" s="27">
        <f t="shared" si="0"/>
        <v>1</v>
      </c>
    </row>
    <row r="19" spans="2:7">
      <c r="B19" s="15" t="s">
        <v>48</v>
      </c>
      <c r="G19" s="15" t="s">
        <v>48</v>
      </c>
    </row>
    <row r="20" spans="2:7">
      <c r="B20" s="15" t="s">
        <v>49</v>
      </c>
      <c r="G20" s="15" t="s">
        <v>49</v>
      </c>
    </row>
    <row r="22" spans="2:7" ht="18.75">
      <c r="B22" s="29" t="s">
        <v>42</v>
      </c>
    </row>
    <row r="24" spans="2:7">
      <c r="B24" s="12" t="s">
        <v>36</v>
      </c>
      <c r="C24" s="12" t="s">
        <v>37</v>
      </c>
      <c r="D24" s="12" t="s">
        <v>43</v>
      </c>
      <c r="E24" s="14" t="s">
        <v>47</v>
      </c>
    </row>
    <row r="25" spans="2:7">
      <c r="B25" s="17" t="s">
        <v>34</v>
      </c>
      <c r="C25" s="18">
        <v>4122001.5753706251</v>
      </c>
      <c r="D25" s="18">
        <f>VLOOKUP(B25,Hoja1!$E$3:$F$15,2,FALSE)</f>
        <v>62454949.251891792</v>
      </c>
      <c r="E25" s="19">
        <f t="shared" ref="E25:E37" si="1">+C25/D25</f>
        <v>6.5999598506530976E-2</v>
      </c>
    </row>
    <row r="26" spans="2:7">
      <c r="B26" s="15" t="s">
        <v>30</v>
      </c>
      <c r="C26" s="20">
        <v>741695.2061121111</v>
      </c>
      <c r="D26" s="20">
        <f>VLOOKUP(B26,Hoja1!$E$3:$F$15,2,FALSE)</f>
        <v>59488419.86639493</v>
      </c>
      <c r="E26" s="50">
        <f t="shared" si="1"/>
        <v>1.2467892201169315E-2</v>
      </c>
    </row>
    <row r="27" spans="2:7">
      <c r="B27" s="15" t="s">
        <v>31</v>
      </c>
      <c r="C27" s="20">
        <v>662196.53031416272</v>
      </c>
      <c r="D27" s="20">
        <f>VLOOKUP(B27,Hoja1!$E$3:$F$15,2,FALSE)</f>
        <v>37778986.965708852</v>
      </c>
      <c r="E27" s="50">
        <f t="shared" si="1"/>
        <v>1.7528170644576145E-2</v>
      </c>
    </row>
    <row r="28" spans="2:7">
      <c r="B28" s="15" t="s">
        <v>28</v>
      </c>
      <c r="C28" s="20">
        <v>439821.08683757659</v>
      </c>
      <c r="D28" s="20">
        <f>VLOOKUP(B28,Hoja1!$E$3:$F$15,2,FALSE)</f>
        <v>31441654.835233562</v>
      </c>
      <c r="E28" s="50">
        <f t="shared" si="1"/>
        <v>1.3988484039482314E-2</v>
      </c>
    </row>
    <row r="29" spans="2:7">
      <c r="B29" s="15" t="s">
        <v>26</v>
      </c>
      <c r="C29" s="20">
        <v>427683.24697544373</v>
      </c>
      <c r="D29" s="20">
        <f>VLOOKUP(B29,Hoja1!$E$3:$F$15,2,FALSE)</f>
        <v>27052583.582496058</v>
      </c>
      <c r="E29" s="50">
        <f t="shared" si="1"/>
        <v>1.5809330952485046E-2</v>
      </c>
    </row>
    <row r="30" spans="2:7">
      <c r="B30" s="15" t="s">
        <v>29</v>
      </c>
      <c r="C30" s="20">
        <v>336867.05477022938</v>
      </c>
      <c r="D30" s="20">
        <f>VLOOKUP(B30,Hoja1!$E$3:$F$15,2,FALSE)</f>
        <v>31166580.305036455</v>
      </c>
      <c r="E30" s="50">
        <f t="shared" si="1"/>
        <v>1.0808598552462696E-2</v>
      </c>
    </row>
    <row r="31" spans="2:7">
      <c r="B31" s="15" t="s">
        <v>27</v>
      </c>
      <c r="C31" s="20">
        <v>309652.94695793133</v>
      </c>
      <c r="D31" s="20">
        <f>VLOOKUP(B31,Hoja1!$E$3:$F$15,2,FALSE)</f>
        <v>29108098.078556497</v>
      </c>
      <c r="E31" s="50">
        <f t="shared" si="1"/>
        <v>1.0638034340898696E-2</v>
      </c>
    </row>
    <row r="32" spans="2:7">
      <c r="B32" s="15" t="s">
        <v>32</v>
      </c>
      <c r="C32" s="20">
        <v>302880.12073295814</v>
      </c>
      <c r="D32" s="20">
        <f>VLOOKUP(B32,Hoja1!$E$3:$F$15,2,FALSE)</f>
        <v>73322725.797771037</v>
      </c>
      <c r="E32" s="50">
        <f t="shared" si="1"/>
        <v>4.1307809746233617E-3</v>
      </c>
    </row>
    <row r="33" spans="2:5">
      <c r="B33" s="15" t="s">
        <v>23</v>
      </c>
      <c r="C33" s="20">
        <v>84773.306491577838</v>
      </c>
      <c r="D33" s="20">
        <f>VLOOKUP(B33,Hoja1!$E$3:$F$15,2,FALSE)</f>
        <v>12779458.724487275</v>
      </c>
      <c r="E33" s="50">
        <f t="shared" si="1"/>
        <v>6.6335600215320567E-3</v>
      </c>
    </row>
    <row r="34" spans="2:5">
      <c r="B34" s="15" t="s">
        <v>25</v>
      </c>
      <c r="C34" s="20">
        <v>70507.537763287182</v>
      </c>
      <c r="D34" s="20">
        <f>VLOOKUP(B34,Hoja1!$E$3:$F$15,2,FALSE)</f>
        <v>10668679.578409322</v>
      </c>
      <c r="E34" s="50">
        <f t="shared" si="1"/>
        <v>6.6088345090030073E-3</v>
      </c>
    </row>
    <row r="35" spans="2:5">
      <c r="B35" s="22" t="s">
        <v>24</v>
      </c>
      <c r="C35" s="23">
        <v>61376.895620133568</v>
      </c>
      <c r="D35" s="20">
        <f>VLOOKUP(B35,Hoja1!$E$3:$F$15,2,FALSE)</f>
        <v>2254851.32906802</v>
      </c>
      <c r="E35" s="51">
        <f t="shared" si="1"/>
        <v>2.7219930125283249E-2</v>
      </c>
    </row>
    <row r="36" spans="2:5">
      <c r="B36" s="22" t="s">
        <v>33</v>
      </c>
      <c r="C36" s="23">
        <v>1137644.2156754453</v>
      </c>
      <c r="D36" s="32">
        <f>VLOOKUP(B36,Hoja1!$E$3:$F$15,2,FALSE)</f>
        <v>133508292.49494432</v>
      </c>
      <c r="E36" s="24">
        <f t="shared" si="1"/>
        <v>8.5211502178302936E-3</v>
      </c>
    </row>
    <row r="37" spans="2:5">
      <c r="B37" s="25" t="s">
        <v>35</v>
      </c>
      <c r="C37" s="26">
        <v>8697099.723621482</v>
      </c>
      <c r="D37" s="34">
        <f>VLOOKUP(B37,Hoja1!$E$3:$F$15,2,FALSE)</f>
        <v>511025280.80999815</v>
      </c>
      <c r="E37" s="27">
        <f t="shared" si="1"/>
        <v>1.7018922644758759E-2</v>
      </c>
    </row>
    <row r="38" spans="2:5">
      <c r="B38" s="15" t="s">
        <v>48</v>
      </c>
    </row>
    <row r="39" spans="2:5">
      <c r="B39" s="15" t="s">
        <v>49</v>
      </c>
    </row>
  </sheetData>
  <mergeCells count="2">
    <mergeCell ref="B1:P1"/>
    <mergeCell ref="B3:D3"/>
  </mergeCells>
  <conditionalFormatting sqref="E25:E3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{3624622C-4C16-4806-BE41-F6648942E1A8}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24622C-4C16-4806-BE41-F6648942E1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E25:E35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37"/>
  <sheetViews>
    <sheetView workbookViewId="0">
      <selection activeCell="F3" sqref="F3:F16"/>
    </sheetView>
  </sheetViews>
  <sheetFormatPr baseColWidth="10" defaultColWidth="11.5703125" defaultRowHeight="15"/>
  <sheetData>
    <row r="3" spans="5:6">
      <c r="E3" t="s">
        <v>35</v>
      </c>
      <c r="F3">
        <v>511025280.80999815</v>
      </c>
    </row>
    <row r="4" spans="5:6">
      <c r="E4" t="s">
        <v>33</v>
      </c>
      <c r="F4">
        <v>133508292.49494432</v>
      </c>
    </row>
    <row r="5" spans="5:6">
      <c r="E5" t="s">
        <v>32</v>
      </c>
      <c r="F5">
        <v>73322725.797771037</v>
      </c>
    </row>
    <row r="6" spans="5:6">
      <c r="E6" t="s">
        <v>34</v>
      </c>
      <c r="F6">
        <v>62454949.251891792</v>
      </c>
    </row>
    <row r="7" spans="5:6">
      <c r="E7" t="s">
        <v>30</v>
      </c>
      <c r="F7">
        <v>59488419.86639493</v>
      </c>
    </row>
    <row r="8" spans="5:6">
      <c r="E8" t="s">
        <v>31</v>
      </c>
      <c r="F8">
        <v>37778986.965708852</v>
      </c>
    </row>
    <row r="9" spans="5:6">
      <c r="E9" t="s">
        <v>28</v>
      </c>
      <c r="F9">
        <v>31441654.835233562</v>
      </c>
    </row>
    <row r="10" spans="5:6">
      <c r="E10" t="s">
        <v>29</v>
      </c>
      <c r="F10">
        <v>31166580.305036455</v>
      </c>
    </row>
    <row r="11" spans="5:6">
      <c r="E11" t="s">
        <v>27</v>
      </c>
      <c r="F11">
        <v>29108098.078556497</v>
      </c>
    </row>
    <row r="12" spans="5:6">
      <c r="E12" t="s">
        <v>26</v>
      </c>
      <c r="F12">
        <v>27052583.582496058</v>
      </c>
    </row>
    <row r="13" spans="5:6">
      <c r="E13" t="s">
        <v>23</v>
      </c>
      <c r="F13">
        <v>12779458.724487275</v>
      </c>
    </row>
    <row r="14" spans="5:6">
      <c r="E14" t="s">
        <v>25</v>
      </c>
      <c r="F14">
        <v>10668679.578409322</v>
      </c>
    </row>
    <row r="15" spans="5:6">
      <c r="E15" t="s">
        <v>24</v>
      </c>
      <c r="F15">
        <v>2254851.32906802</v>
      </c>
    </row>
    <row r="25" spans="4:4">
      <c r="D25" t="e">
        <f>VLOOKUP(B25,Hoja1!$E$3:$F$15,2,FALSE)</f>
        <v>#N/A</v>
      </c>
    </row>
    <row r="26" spans="4:4">
      <c r="D26" t="e">
        <f>VLOOKUP(B26,Hoja1!$E$3:$F$15,2,FALSE)</f>
        <v>#N/A</v>
      </c>
    </row>
    <row r="27" spans="4:4">
      <c r="D27" t="e">
        <f>VLOOKUP(B27,Hoja1!$E$3:$F$15,2,FALSE)</f>
        <v>#N/A</v>
      </c>
    </row>
    <row r="28" spans="4:4">
      <c r="D28" t="e">
        <f>VLOOKUP(B28,Hoja1!$E$3:$F$15,2,FALSE)</f>
        <v>#N/A</v>
      </c>
    </row>
    <row r="29" spans="4:4">
      <c r="D29" t="e">
        <f>VLOOKUP(B29,Hoja1!$E$3:$F$15,2,FALSE)</f>
        <v>#N/A</v>
      </c>
    </row>
    <row r="30" spans="4:4">
      <c r="D30" t="e">
        <f>VLOOKUP(B30,Hoja1!$E$3:$F$15,2,FALSE)</f>
        <v>#N/A</v>
      </c>
    </row>
    <row r="31" spans="4:4">
      <c r="D31" t="e">
        <f>VLOOKUP(B31,Hoja1!$E$3:$F$15,2,FALSE)</f>
        <v>#N/A</v>
      </c>
    </row>
    <row r="32" spans="4:4">
      <c r="D32" t="e">
        <f>VLOOKUP(B32,Hoja1!$E$3:$F$15,2,FALSE)</f>
        <v>#N/A</v>
      </c>
    </row>
    <row r="33" spans="4:4">
      <c r="D33" t="e">
        <f>VLOOKUP(B33,Hoja1!$E$3:$F$15,2,FALSE)</f>
        <v>#N/A</v>
      </c>
    </row>
    <row r="34" spans="4:4">
      <c r="D34" t="e">
        <f>VLOOKUP(B34,Hoja1!$E$3:$F$15,2,FALSE)</f>
        <v>#N/A</v>
      </c>
    </row>
    <row r="35" spans="4:4">
      <c r="D35" t="e">
        <f>VLOOKUP(B35,Hoja1!$E$3:$F$15,2,FALSE)</f>
        <v>#N/A</v>
      </c>
    </row>
    <row r="36" spans="4:4">
      <c r="D36" s="33" t="e">
        <f>VLOOKUP(B36,Hoja1!$E$3:$F$15,2,FALSE)</f>
        <v>#N/A</v>
      </c>
    </row>
    <row r="37" spans="4:4">
      <c r="D37" s="25" t="e">
        <f>VLOOKUP(B37,Hoja1!$E$3:$F$15,2,FALSE)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Perucámaras</vt:lpstr>
      <vt:lpstr>SUR</vt:lpstr>
      <vt:lpstr>Arequipa</vt:lpstr>
      <vt:lpstr>Cusco</vt:lpstr>
      <vt:lpstr>Madre de Dios</vt:lpstr>
      <vt:lpstr>Moquegua</vt:lpstr>
      <vt:lpstr>Puno</vt:lpstr>
      <vt:lpstr>Tacna</vt:lpstr>
      <vt:lpstr>Hoja1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2021-06-02T21:42:56Z</dcterms:created>
  <dcterms:modified xsi:type="dcterms:W3CDTF">2023-03-27T17:55:39Z</dcterms:modified>
  <cp:category/>
  <cp:contentStatus/>
</cp:coreProperties>
</file>